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5480" windowHeight="10620" activeTab="7"/>
  </bookViews>
  <sheets>
    <sheet name="全般" sheetId="1" r:id="rId1"/>
    <sheet name="住人" sheetId="2" r:id="rId2"/>
    <sheet name="研究室" sheetId="3" r:id="rId3"/>
    <sheet name="財政" sheetId="4" r:id="rId4"/>
    <sheet name="魔法資源" sheetId="5" r:id="rId5"/>
    <sheet name="蔵書" sheetId="6" r:id="rId6"/>
    <sheet name="蔵書2" sheetId="7" r:id="rId7"/>
    <sheet name="出来事" sheetId="8" r:id="rId8"/>
    <sheet name="書巻1" sheetId="9" r:id="rId9"/>
    <sheet name="書巻2" sheetId="10" r:id="rId10"/>
    <sheet name="書巻3" sheetId="11" r:id="rId11"/>
    <sheet name="書巻4" sheetId="12" r:id="rId12"/>
    <sheet name="書巻5" sheetId="13" r:id="rId13"/>
    <sheet name="書巻6" sheetId="14" r:id="rId14"/>
    <sheet name="書巻7" sheetId="15" r:id="rId15"/>
    <sheet name="書巻8" sheetId="16" r:id="rId16"/>
    <sheet name="書巻9" sheetId="17" r:id="rId17"/>
  </sheets>
  <externalReferences>
    <externalReference r:id="rId20"/>
  </externalReferences>
  <definedNames>
    <definedName name="Animal" localSheetId="8">'[1]Sheet2'!$Q$4</definedName>
    <definedName name="Animal" localSheetId="9">'[1]Sheet2'!$Q$4</definedName>
    <definedName name="Animal" localSheetId="10">'[1]Sheet2'!$Q$4</definedName>
    <definedName name="Animal" localSheetId="11">'[1]Sheet2'!$Q$4</definedName>
    <definedName name="Animal" localSheetId="12">'[1]Sheet2'!$Q$4</definedName>
    <definedName name="Animal" localSheetId="13">'[1]Sheet2'!$Q$4</definedName>
    <definedName name="Animal" localSheetId="14">'[1]Sheet2'!$Q$4</definedName>
    <definedName name="Animal" localSheetId="15">'[1]Sheet2'!$Q$4</definedName>
    <definedName name="Animal" localSheetId="16">'[1]Sheet2'!$Q$4</definedName>
    <definedName name="Animal">'住人'!$Q$6</definedName>
    <definedName name="Aquam">'住人'!#REF!</definedName>
    <definedName name="Auram">'住人'!#REF!</definedName>
    <definedName name="Com">'全般'!$L$5</definedName>
    <definedName name="Corpus">'住人'!$Q$10</definedName>
    <definedName name="Creo" localSheetId="8">'[1]Sheet2'!$G$4</definedName>
    <definedName name="Creo" localSheetId="9">'[1]Sheet2'!$G$4</definedName>
    <definedName name="Creo" localSheetId="10">'[1]Sheet2'!$G$4</definedName>
    <definedName name="Creo" localSheetId="11">'[1]Sheet2'!$G$4</definedName>
    <definedName name="Creo" localSheetId="12">'[1]Sheet2'!$G$4</definedName>
    <definedName name="Creo" localSheetId="13">'[1]Sheet2'!$G$4</definedName>
    <definedName name="Creo" localSheetId="14">'[1]Sheet2'!$G$4</definedName>
    <definedName name="Creo" localSheetId="15">'[1]Sheet2'!$G$4</definedName>
    <definedName name="Creo" localSheetId="16">'[1]Sheet2'!$G$4</definedName>
    <definedName name="Creo">'住人'!$G$6</definedName>
    <definedName name="Dex">'全般'!$L$8</definedName>
    <definedName name="Durations">#REF!</definedName>
    <definedName name="Herbam">'住人'!#REF!</definedName>
    <definedName name="Ignem">'住人'!$Q$14</definedName>
    <definedName name="Imaginem">'住人'!$Q$16</definedName>
    <definedName name="Int">'全般'!$L$2</definedName>
    <definedName name="Intellego">'住人'!#REF!</definedName>
    <definedName name="Load" localSheetId="8">'[1]Sheet2'!$S$39</definedName>
    <definedName name="Load" localSheetId="9">'[1]Sheet2'!$S$39</definedName>
    <definedName name="Load" localSheetId="10">'[1]Sheet2'!$S$39</definedName>
    <definedName name="Load" localSheetId="11">'[1]Sheet2'!$S$39</definedName>
    <definedName name="Load" localSheetId="12">'[1]Sheet2'!$S$39</definedName>
    <definedName name="Load" localSheetId="13">'[1]Sheet2'!$S$39</definedName>
    <definedName name="Load" localSheetId="14">'[1]Sheet2'!$S$39</definedName>
    <definedName name="Load" localSheetId="15">'[1]Sheet2'!$S$39</definedName>
    <definedName name="Load" localSheetId="16">'[1]Sheet2'!$S$39</definedName>
    <definedName name="Load">'住人'!$S$39</definedName>
    <definedName name="Mentem">'住人'!$Q$18</definedName>
    <definedName name="Muto">'住人'!#REF!</definedName>
    <definedName name="Per">'全般'!$L$3</definedName>
    <definedName name="Perdo">'住人'!$G$10</definedName>
    <definedName name="Pre">'全般'!$L$4</definedName>
    <definedName name="Qui">'全般'!$L$9</definedName>
    <definedName name="Ranges">#REF!</definedName>
    <definedName name="Rego">'住人'!#REF!</definedName>
    <definedName name="Siz">'全般'!$C$9</definedName>
    <definedName name="Sta" localSheetId="8">'[1]Sheet1'!$L$7</definedName>
    <definedName name="Sta" localSheetId="9">'[1]Sheet1'!$L$7</definedName>
    <definedName name="Sta" localSheetId="10">'[1]Sheet1'!$L$7</definedName>
    <definedName name="Sta" localSheetId="11">'[1]Sheet1'!$L$7</definedName>
    <definedName name="Sta" localSheetId="12">'[1]Sheet1'!$L$7</definedName>
    <definedName name="Sta" localSheetId="13">'[1]Sheet1'!$L$7</definedName>
    <definedName name="Sta" localSheetId="14">'[1]Sheet1'!$L$7</definedName>
    <definedName name="Sta" localSheetId="15">'[1]Sheet1'!$L$7</definedName>
    <definedName name="Sta" localSheetId="16">'[1]Sheet1'!$L$7</definedName>
    <definedName name="Sta">'全般'!$L$7</definedName>
    <definedName name="Str">'全般'!$L$6</definedName>
    <definedName name="Targets">#REF!</definedName>
    <definedName name="Terram">'住人'!$Q$20</definedName>
    <definedName name="Vim">'住人'!$Q$22</definedName>
    <definedName name="WeaponTable">#REF!</definedName>
  </definedNames>
  <calcPr fullCalcOnLoad="1"/>
</workbook>
</file>

<file path=xl/sharedStrings.xml><?xml version="1.0" encoding="utf-8"?>
<sst xmlns="http://schemas.openxmlformats.org/spreadsheetml/2006/main" count="2183" uniqueCount="862">
  <si>
    <t>CrMe</t>
  </si>
  <si>
    <t>PeMe</t>
  </si>
  <si>
    <t>ReMe</t>
  </si>
  <si>
    <t>儀式呪文。対象の【知性】を永続的に1点上げる。+2が上限。（基本40, +1接触）</t>
  </si>
  <si>
    <t>死霊に実力度10点を失わせる。魔法抵抗を抜くことが必要。（基本効果, +0声）</t>
  </si>
  <si>
    <t>儀式呪文。対象内に向かって移動する者を少しずつ逸らし、偶然には発見されなくします。（基本3, +1接触, +4年, +4境界）</t>
  </si>
  <si>
    <t>ReMe(In)</t>
  </si>
  <si>
    <t>儀式呪文。境界内の平和と安らぎを乱そうとする者を心理的に遠ざけ、立ち入りを阻む。そうでない者に関しては全く妨げない。境界の内部で一度でも殺害が起これば、直ちに効力を失う。（基本5, +1接触, +4年, +4境界）</t>
  </si>
  <si>
    <t>アクアマリン創造</t>
  </si>
  <si>
    <t>CrTe</t>
  </si>
  <si>
    <t>儀式呪文。高価なアクアマリンを創造する。（基本25, +1接触）</t>
  </si>
  <si>
    <t>Op</t>
  </si>
  <si>
    <t>：</t>
  </si>
  <si>
    <t>Op</t>
  </si>
  <si>
    <t>：</t>
  </si>
  <si>
    <t>コヴナント所蔵の研究書巻(その５)</t>
  </si>
  <si>
    <t>ルビー創造</t>
  </si>
  <si>
    <t>儀式呪文。高価なルビーを創造する。（基本25, +1接触）</t>
  </si>
  <si>
    <t>儀式呪文。高価な血玉石を創造する。（基本25, +1接触）</t>
  </si>
  <si>
    <t>血玉石創造</t>
  </si>
  <si>
    <t>破砕の手</t>
  </si>
  <si>
    <t>剃刀の刃</t>
  </si>
  <si>
    <t>妖精光の跡</t>
  </si>
  <si>
    <t>InTe</t>
  </si>
  <si>
    <t>MuTe</t>
  </si>
  <si>
    <t>PeTe</t>
  </si>
  <si>
    <t>特定の存在の痕跡を、ほんの微かなものですら弱い魔法の光で輝かせて、術者が30ペース以内に近づくと判るようにします。（基本4, +1集中, +4視覚）</t>
  </si>
  <si>
    <t>任意の金属の刃を研いで、手細工とは比べものにならないほど鋭くします。刃や穂先のある武器は、ダメージ値に＋2のボーナスを得ます。（基本3, +1接触, +2太陽, +2金属）</t>
  </si>
  <si>
    <t>幅1ペース以下の、石より脆い材質の物体は粉々になります。対象に応じた形相が投射制約術法となります。（基本4, +2声）</t>
  </si>
  <si>
    <t>見えざる運び手</t>
  </si>
  <si>
    <t>二百年の錆崩れ</t>
  </si>
  <si>
    <t>ReTe</t>
  </si>
  <si>
    <r>
      <t>呪文をかけると対象の金属は完膚なきまでに錆びつきます。手荒い方法で用いられると壊れるくらいです</t>
    </r>
    <r>
      <rPr>
        <sz val="11"/>
        <rFont val="ＦＡ 教科書Ｍ"/>
        <family val="3"/>
      </rPr>
      <t>。かつて持っていた鋭さはすべて失われます。（基本4, +2声）</t>
    </r>
  </si>
  <si>
    <t>【筋力】+5相当の力で無生物をゆっくりと念動する。地面から6フィートを越えて持ち上げることもできません。対象に応じた形相が投射制約術法として必要です。（基本3, +2声, +1集中）</t>
  </si>
  <si>
    <t>魔術師の拡大</t>
  </si>
  <si>
    <t>ウィースの性質感知</t>
  </si>
  <si>
    <t>魔法の天秤</t>
  </si>
  <si>
    <t>InVi</t>
  </si>
  <si>
    <t>MuVi</t>
  </si>
  <si>
    <r>
      <t>未知のウィースが既知のウィースに対してどれくらい重いか感じられて、何ポーンか判断できます。</t>
    </r>
    <r>
      <rPr>
        <sz val="11"/>
        <rFont val="ＦＡ 教科書Ｍ"/>
        <family val="3"/>
      </rPr>
      <t>（基本4, +1接触）</t>
    </r>
  </si>
  <si>
    <r>
      <t>手持ちのロウ</t>
    </r>
    <r>
      <rPr>
        <sz val="11"/>
        <rFont val="ＭＳ Ｐゴシック"/>
        <family val="3"/>
      </rPr>
      <t>・</t>
    </r>
    <r>
      <rPr>
        <sz val="11"/>
        <rFont val="ＦＡ 教科書Ｍ"/>
        <family val="3"/>
      </rPr>
      <t>ウィースがどの術法に結びつくか見分けられます。術者にはウィースが結びつく技法か形相に応じた霊気に輝いて見えます。（基本4, +1接触）</t>
    </r>
  </si>
  <si>
    <t>対象の呪文の対象が1段階上がります。一つの呪文に一度しか作用せず、対象となる呪文はこの呪文より1強度以上低いレベルである必要があります。（基本効果, +2声）</t>
  </si>
  <si>
    <t>コヴナント所蔵の研究書巻(その６)</t>
  </si>
  <si>
    <t>世俗の静寂の風</t>
  </si>
  <si>
    <t>悪魔の永遠の滅却</t>
  </si>
  <si>
    <t>解呪</t>
  </si>
  <si>
    <t>魔術師の同調</t>
  </si>
  <si>
    <t>MuVi</t>
  </si>
  <si>
    <t>PeVi</t>
  </si>
  <si>
    <t>集団</t>
  </si>
  <si>
    <t>複数のマギが共同で魔法をかけられるようにし、行使の目標値を等分する。即興呪文には作用しない。詳しい規定はルールブックを参照。</t>
  </si>
  <si>
    <t>ヘルメスの魔法の品に、すべての力を永久に失わせます。ただし〔25＋ストレスダイス（ボッチなし）〕で、物品の呪付のうち最も高いレベルを上回らなくてはなりません。（基本効果, +1接触）</t>
  </si>
  <si>
    <t>悪魔を弱体化させ、できれば滅ぼします。悪魔の魔法抵抗を突破したなら、悪魔は20点の実力度を失います。（基本効果, +2声）</t>
  </si>
  <si>
    <r>
      <t>[ストレスダイス＋20]が対象呪文のレベルの2倍に達すれば、どんな呪文の効果でも打ち消すことができます。</t>
    </r>
    <r>
      <rPr>
        <sz val="11"/>
        <rFont val="ＦＡ 教科書Ｍ"/>
        <family val="3"/>
      </rPr>
      <t xml:space="preserve">（基本効果, +2声, +2部屋） </t>
    </r>
  </si>
  <si>
    <t>獣の精髄収拾</t>
  </si>
  <si>
    <t>炉辺のアエギス</t>
  </si>
  <si>
    <t>ReVi</t>
  </si>
  <si>
    <t>コヴナント全体を守る結界儀式。20以下の実力値持ちの侵入を妨害するうえ、外からの効果に魔法抵抗20。招かれていない者は内部では行使値に-10ペナルティ。</t>
  </si>
  <si>
    <r>
      <t>死骸に含まれるロウ</t>
    </r>
    <r>
      <rPr>
        <sz val="11"/>
        <rFont val="ＭＳ Ｐゴシック"/>
        <family val="3"/>
      </rPr>
      <t>・</t>
    </r>
    <r>
      <rPr>
        <sz val="11"/>
        <rFont val="ＦＡ 教科書Ｍ"/>
        <family val="3"/>
      </rPr>
      <t>ウィースを一部位に集中させます。</t>
    </r>
    <r>
      <rPr>
        <sz val="11"/>
        <rFont val="ＦＡ 教科書Ｍ"/>
        <family val="3"/>
      </rPr>
      <t>（基本10, +1接触）</t>
    </r>
  </si>
  <si>
    <t>動物対話の薬</t>
  </si>
  <si>
    <t>Op</t>
  </si>
  <si>
    <t>：</t>
  </si>
  <si>
    <t>Op</t>
  </si>
  <si>
    <t>：</t>
  </si>
  <si>
    <t>コヴナント所蔵の研究書巻(その８)</t>
  </si>
  <si>
    <t>コヴナント所蔵の研究書巻(その７)</t>
  </si>
  <si>
    <t>InAn</t>
  </si>
  <si>
    <t>小瓶に入った薄茶色の液体。これを服用した者は、日が沈む（または昇る）まで、陸上動物の言葉を理解できるようになり、また服用者の言葉は動物に理解されるようになる。会話の程度は、母国語を話す場合と変わらない。（InAn35: 基本10, +2太陽, +3聴覚）実験あり：副作用（効果中は人間と言葉が通じなくなる）</t>
  </si>
  <si>
    <t>聴覚</t>
  </si>
  <si>
    <t>治癒の軟膏</t>
  </si>
  <si>
    <t>CrCo</t>
  </si>
  <si>
    <t>血玉石の粉末を混ぜこんだ軟膏。これを塗布された人間は、回復判定に+15のボーナスを得る。これは負傷によるダメージにのみ効果を発揮する。（CrCo30: 基本10, +1接触, +3月)</t>
  </si>
  <si>
    <t>かりそめの死</t>
  </si>
  <si>
    <t>ReCo</t>
  </si>
  <si>
    <t>ガラスの小瓶に入った無色透明な液体。かすかに薔薇の花の香りがする。これを服用した人間は、一月の間だけ仮死状態に陥る。外界の事柄は知覚できず、意識も途切れている。負っていた傷や病は、まるで死体に対するもののように、完全に無視される。（ReCo35: 基本15, +1接触, +3月）</t>
  </si>
  <si>
    <t>北斗の燭</t>
  </si>
  <si>
    <t>延命儀式</t>
  </si>
  <si>
    <t xml:space="preserve">燃えつきることのない長い蝋燭。アッティクス自身のための延命儀式で、毎年の老化ロールに－6のボーナスを得る。実験あり：修正された効果（蝋燭の炎が消されると効果消失）
</t>
  </si>
  <si>
    <t>青く染めたフェルト。この布で包むと、その間だけ魔術物品は不活性になり、持っている8レベルまでの魔法効果が一時的に抑制される。この布を作成した者の起こした効果なら15レベルまで有効。（ReVi24: 基本5, +1接触, +1集中, +5L集中代行, +1L頻度, +3L環境発動）</t>
  </si>
  <si>
    <t>鎮めの布</t>
  </si>
  <si>
    <t>ReVi</t>
  </si>
  <si>
    <t>簡易呪付</t>
  </si>
  <si>
    <t>+5L集中代行,+1L頻度,+3L環境発動</t>
  </si>
  <si>
    <t>本を巻く革のバンド。これのかかった書籍を開こうとした者は、魔力の奔流に襲われる。即座に歪曲値を2点得てしまい、黄昏判定が必要。（CrVi15: 基本10, +1接触）</t>
  </si>
  <si>
    <t>秘伝書の守り帯</t>
  </si>
  <si>
    <t>CrVi</t>
  </si>
  <si>
    <t>紐帯点：31。金綬：＋2、銀綬：＋2、銅綬：0。互いのテレパシーなどを呪付。</t>
  </si>
  <si>
    <t>黒犬ワーズル</t>
  </si>
  <si>
    <t>InAn</t>
  </si>
  <si>
    <t>使い魔</t>
  </si>
  <si>
    <t>遠き潮騒の巻き貝</t>
  </si>
  <si>
    <t>呪付物</t>
  </si>
  <si>
    <t>+1L頻度, +3L環境発動</t>
  </si>
  <si>
    <t>一組の巻き貝の貝殻。この貝殻に耳を近寄せていると、もう片方の貝殻に流れこんでいる音が聞こえてくる。これは二つの貝殻の間にどれだけ距離があろうと支障なく作用する。呪付の余白：0。（InIm29: 基本1, +4誘導呪物, +2太陽, +2部屋, +1L頻度, +3L環境発動）</t>
  </si>
  <si>
    <t>坩堝を熱する炉。この炉に炎が絶えると、何度でも自動的に再点火する。火力は、触れたものに＋10ダメージを与える程度。呪付の余白：10。（CrIg20: 基本5, +1接触, +10L頻度）</t>
  </si>
  <si>
    <t>坩堝炉</t>
  </si>
  <si>
    <t>CrIg</t>
  </si>
  <si>
    <t>小さな豚の石像。音楽の女神エウテルペーの名で命じると、この豚は美しい声で歌い出す。呪付の余白：1。（CrIm20: 基本1, +1接触, +1集中, +2部屋, +1精度, +5L回数, +5L集中代行）</t>
  </si>
  <si>
    <t>歌う豚の置物</t>
  </si>
  <si>
    <t>+10L頻度</t>
  </si>
  <si>
    <t>+5L回数, +5L集中代行</t>
  </si>
  <si>
    <t>CrIm</t>
  </si>
  <si>
    <t>アンジェリカの葉/ニンニク/塩を主成分とする香（香炉に入れてある）。これが焚かれると、薄い赤色をした煙が部屋に満ちる。室内に存在する悪魔の眷属は、この香に苦しめられる。悪魔の地獄実力度を10点減少させる。（PeVi20: 基本3, +1接触, +2部屋, +10L突破）</t>
  </si>
  <si>
    <t>PeVi</t>
  </si>
  <si>
    <t>退魔の香</t>
  </si>
  <si>
    <t>+10L突破力20</t>
  </si>
  <si>
    <t>比翼の指輪</t>
  </si>
  <si>
    <t>血玉石の填った白金の指輪一組。このお揃いの指輪を填めている二人は、受けたダメージを等分して分かち合う。直接に耐久度を失わせられた場合には、残りレベルの多い者が担う。誘導呪物として作用。呪付の余白：1。（ReCo35: 基本15, +4誘導呪物）</t>
  </si>
  <si>
    <t>月長石の上にごつごつした紫色の水晶（大人の親指くらいの大きさ）。晴天下にて、天体の運行が奏でる音楽を受け取る。（InTe50）</t>
  </si>
  <si>
    <t>天体の音楽の紫水晶：効果1</t>
  </si>
  <si>
    <t>天体の音楽の紫水晶：効果2</t>
  </si>
  <si>
    <t>InTe</t>
  </si>
  <si>
    <t>特殊</t>
  </si>
  <si>
    <t>月長石の上にごつごつした紫色の水晶（大人の親指くらいの大きさ）。効果1で受け取った音楽に自らを共振させて地上に再現する。呪付の余白：9。（ReTe14: 基本4, +2太陽, +1L頻度, +3L環境発動）</t>
  </si>
  <si>
    <t>ReTe</t>
  </si>
  <si>
    <t>焼き煉瓦を呪文で円筒形に整形したもの。巻物入れ自身およびその内容物を、熱と炎から守る。火に関連するダメージすべてに対して、吸収値＋15を与える。家屋の火事より弱い炎では、熱を持たせることさえできず、この筒は常にひんやりとしている。（Rego Ignem29: 基本4, +1接触, +2太陽, +1L1日2回, +3L環境発動, +2熱量）</t>
  </si>
  <si>
    <t>炎除けの巻物入れ</t>
  </si>
  <si>
    <t>ReIg</t>
  </si>
  <si>
    <t>+1L1日2回, +3L環境発動</t>
  </si>
  <si>
    <t>護りの石：効果1</t>
  </si>
  <si>
    <t>護りの石：効果2</t>
  </si>
  <si>
    <t>MuTe</t>
  </si>
  <si>
    <t>石が組み込まれた壁は不壊となり，物理的には傷一つつかなくなる。「護りの石」自体にはこの保護効果は及ばない（不要時の撤去用）。（MuTe29: 基本4, +2太陽, +1石, +2大きさ,+1L1日2回, +3L環境発動)</t>
  </si>
  <si>
    <t>ReVi</t>
  </si>
  <si>
    <t>+1L1日2回, +3L環境発動</t>
  </si>
  <si>
    <t>護りの石：効果3</t>
  </si>
  <si>
    <t>実力値が20以下な地獄界の生物の魔力を遮断する。「護りの石」自体にはこの保護効果は及ばない（不要時の撤去用）。（ReVi24: 基本20, +1L1日2回, +3L環境発動)</t>
  </si>
  <si>
    <t>実力値が20以下な魔法界の生物の魔力を遮断する。「護りの石」自体にはこの保護効果は及ばない（不要時の撤去用）。（ReVi24: 基本20, +1L1日2回, +3L環境発動)</t>
  </si>
  <si>
    <t>護りの石：効果4</t>
  </si>
  <si>
    <t>壁を乗り越えようとする人間は、激しい恐怖に襲われて逃走する。（InMe20: 基本4, +1接触, +10L回数無制限 で発見し、Creo Mentem20: 基本4, +1接触, +1陽径, +10L回数無制限 を発動）純白の大理石（底辺1フィート四方、高さ2フィートの長方形）。呪付の余白：13。実験あり：大惨事（77日後に大爆発。制作者は気づいていない）</t>
  </si>
  <si>
    <t>+10L回数無制限,+20L発見効果</t>
  </si>
  <si>
    <t>（愛弟子メーヤに授ける杖）</t>
  </si>
  <si>
    <t>タリスマン</t>
  </si>
  <si>
    <t>メーヤのタリスマンとして作用。魔法調律：離れた物を操る（＋4）。あらゆる世俗のダメージに対して吸収値10をもつ。呪付の余白：7。実験あり：ストーリー上の出来事（終末の黄昏が起こった）</t>
  </si>
  <si>
    <t>夏</t>
  </si>
  <si>
    <t>オーラ×2</t>
  </si>
  <si>
    <t>オーラ×2</t>
  </si>
  <si>
    <t>魔法オーラが3→5に。</t>
  </si>
  <si>
    <t>レギオー内のみ魔法オーラが5→7に。</t>
  </si>
  <si>
    <t>レギオー</t>
  </si>
  <si>
    <t>レギオー内に位置する。</t>
  </si>
  <si>
    <t>要害の地</t>
  </si>
  <si>
    <t>隠された資源×2</t>
  </si>
  <si>
    <t>未知～レギオー</t>
  </si>
  <si>
    <t>貧困</t>
  </si>
  <si>
    <t>シナリオ(4話)でレギオーを発見。内部もおおむね探査して解消。</t>
  </si>
  <si>
    <t>戦場</t>
  </si>
  <si>
    <t>アルビジョワ十字軍の両勢力の接点。十字軍の大勢に決着がついて解消。</t>
  </si>
  <si>
    <t>基礎収入が60%減。金の卵を産む鶏を入手して解消。</t>
  </si>
  <si>
    <t>亡命者</t>
  </si>
  <si>
    <t>十字軍の敵方について滅びたカドネ城主の嫡男ベラーツを匿う。</t>
  </si>
  <si>
    <t>敵対関係</t>
  </si>
  <si>
    <r>
      <t>堕落した教皇特使アルノー</t>
    </r>
    <r>
      <rPr>
        <sz val="10"/>
        <rFont val="ＭＳ Ｐゴシック"/>
        <family val="3"/>
      </rPr>
      <t>・</t>
    </r>
    <r>
      <rPr>
        <sz val="10"/>
        <rFont val="ＦＡ 教科書Ｍ"/>
        <family val="3"/>
      </rPr>
      <t>アマルリック以下の悪魔崇拝者。</t>
    </r>
  </si>
  <si>
    <t>未知</t>
  </si>
  <si>
    <t>PLは知らない小の設定一つ。</t>
  </si>
  <si>
    <t>建設値500分の資源をシナリオを通じて入手できる（アッティクスとダミアヌスの遺産：3-8話で獲得）</t>
  </si>
  <si>
    <t>谷の侵攻路は限られ、力攻めしにくい。</t>
  </si>
  <si>
    <t>エサウ：コヴナントの御用商人。ユダヤ人脈で珍品を仕入れる。</t>
  </si>
  <si>
    <t>春の娘：ヴォークリューズの泉の精。フローリアの友。</t>
  </si>
  <si>
    <t>冬の女王：秋から冬に泉を統べる。ソーンを気に入った様子。</t>
  </si>
  <si>
    <t>エリゼ：結核で伏せっていたが、ラサの魔法で快癒、政略結婚でキャペに嫁ぐ。</t>
  </si>
  <si>
    <r>
      <t>タミタ卿：カドネ城主。王や十字軍に抵抗するもムッシュ</t>
    </r>
    <r>
      <rPr>
        <sz val="6"/>
        <rFont val="ＭＳ Ｐゴシック"/>
        <family val="3"/>
      </rPr>
      <t>・</t>
    </r>
    <r>
      <rPr>
        <sz val="6"/>
        <rFont val="ＦＡ 教科書Ｍ"/>
        <family val="3"/>
      </rPr>
      <t>ジャンに滅ぼされる。</t>
    </r>
  </si>
  <si>
    <t>オーギュスタン：キャペの長兄。王の直臣で、シャンパーニュに広大な所領をもつ。</t>
  </si>
  <si>
    <t>カッコウ：ソーンに取り入って住みついた鳥。子連れのオバサン。</t>
  </si>
  <si>
    <t>イオン君：レヴァントから連れてこられた獅子。縁あってキャペの友となる。</t>
  </si>
  <si>
    <r>
      <t>ムッシュ</t>
    </r>
    <r>
      <rPr>
        <sz val="6"/>
        <rFont val="ＭＳ Ｐゴシック"/>
        <family val="3"/>
      </rPr>
      <t>・</t>
    </r>
    <r>
      <rPr>
        <sz val="6"/>
        <rFont val="ＦＡ 教科書Ｍ"/>
        <family val="3"/>
      </rPr>
      <t>ジャン：その配下でフォッソルに向けられた刺客。十字軍の英雄に擬態。</t>
    </r>
  </si>
  <si>
    <t>アルノー：十字軍を率いる教皇特使。正体は悪魔崇拝者の長。</t>
  </si>
  <si>
    <t>サムソン院長：シルヴァカーヌ大修道院の長。3話以来フォッソルを信頼する。</t>
  </si>
  <si>
    <t>カウェルナ</t>
  </si>
  <si>
    <t>アクアリウス</t>
  </si>
  <si>
    <t>代表：クレメンス(Tr)</t>
  </si>
  <si>
    <t>代表：フローリア(Ve)</t>
  </si>
  <si>
    <t>ゲルマニクス(Ty)</t>
  </si>
  <si>
    <t>バルタザール(Bo)</t>
  </si>
  <si>
    <t>アルドル(Fl)</t>
  </si>
  <si>
    <t>ラウレア(Gu)</t>
  </si>
  <si>
    <t>（トレメーレ派2人）</t>
  </si>
  <si>
    <t>シモン(Mc)</t>
  </si>
  <si>
    <t>（メリニータ派1人）</t>
  </si>
  <si>
    <t>So,Me</t>
  </si>
  <si>
    <t>アッティクスの研究書巻や蔵書類を受け継ぐ</t>
  </si>
  <si>
    <t>フォッソル設立</t>
  </si>
  <si>
    <t>1220,5</t>
  </si>
  <si>
    <t>Fa,Ri</t>
  </si>
  <si>
    <t>渡り図を買って風乗り鳥を撃ち落とす</t>
  </si>
  <si>
    <t>1219,11</t>
  </si>
  <si>
    <t>1220,6</t>
  </si>
  <si>
    <t>石綿を無理に作らされていた火蜥蜴を救う</t>
  </si>
  <si>
    <t>Fa,So,Me,In</t>
  </si>
  <si>
    <t>1221,秋</t>
  </si>
  <si>
    <t>Fa,Me,In</t>
  </si>
  <si>
    <t>ヴェゼイ村の神父の堕落を咎める</t>
  </si>
  <si>
    <t>ダミアヌスの剣とブルータスの霊に出会う</t>
  </si>
  <si>
    <t>同</t>
  </si>
  <si>
    <t>鍾乳洞内にレギオーを発見</t>
  </si>
  <si>
    <t>1222,4</t>
  </si>
  <si>
    <t>Fa,So,Me,Ra</t>
  </si>
  <si>
    <t>Fa,Ri,So,Me,Ra,Ag</t>
  </si>
  <si>
    <t>ゲルマニクスと冬の女王の陰謀</t>
  </si>
  <si>
    <t>七つの大罪の誘惑を受ける</t>
  </si>
  <si>
    <t>ダミアヌスの研究室を掠奪する</t>
  </si>
  <si>
    <t>Fa,So,Ge(Ag)</t>
  </si>
  <si>
    <t>1223,6</t>
  </si>
  <si>
    <t>1223,春</t>
  </si>
  <si>
    <t>管区評議会にて追及を受けるも乗り切る</t>
  </si>
  <si>
    <t>1224,3</t>
  </si>
  <si>
    <t>Fa,So,Me,Ro</t>
  </si>
  <si>
    <t>兄フランソワを匿っていたエリゼを助ける</t>
  </si>
  <si>
    <r>
      <t>トレメーレ</t>
    </r>
    <r>
      <rPr>
        <sz val="10"/>
        <rFont val="ＭＳ Ｐゴシック"/>
        <family val="3"/>
      </rPr>
      <t>・</t>
    </r>
    <r>
      <rPr>
        <sz val="10"/>
        <rFont val="ＦＡ 教科書Ｍ"/>
        <family val="3"/>
      </rPr>
      <t>ヴァンパイアを見逃す</t>
    </r>
  </si>
  <si>
    <t>1224,5</t>
  </si>
  <si>
    <t>Fa,So,Se,Ra,Ca,Ag</t>
  </si>
  <si>
    <t>ゲルマニクスに使われていたイオン君を助ける</t>
  </si>
  <si>
    <t>ソーン、カッコウに住み着かれる</t>
  </si>
  <si>
    <t>1225,春</t>
  </si>
  <si>
    <t>Ve,Ri,So,Az,Ca,Ro</t>
  </si>
  <si>
    <t>キャペの結婚式と暗殺計画</t>
  </si>
  <si>
    <t>Ri,Se,Ra,Ag</t>
  </si>
  <si>
    <t>1225,夏</t>
  </si>
  <si>
    <t>永遠の生命を目指す変態3人組を救援</t>
  </si>
  <si>
    <t>1227,春</t>
  </si>
  <si>
    <t>Fa,Ri,So,Ra,Ag</t>
  </si>
  <si>
    <r>
      <t>ムッシュ</t>
    </r>
    <r>
      <rPr>
        <sz val="10"/>
        <rFont val="ＭＳ Ｐゴシック"/>
        <family val="3"/>
      </rPr>
      <t>・</t>
    </r>
    <r>
      <rPr>
        <sz val="10"/>
        <rFont val="ＦＡ 教科書Ｍ"/>
        <family val="3"/>
      </rPr>
      <t>ジャン登場。痛み分けに終わる</t>
    </r>
  </si>
  <si>
    <t>Ri,Ra,Ag</t>
  </si>
  <si>
    <t>（第五版へ移行）</t>
  </si>
  <si>
    <t>1227,夏</t>
  </si>
  <si>
    <t>1229,春</t>
  </si>
  <si>
    <t>Fa,Ri,So,Ra,Ag,Ir</t>
  </si>
  <si>
    <r>
      <t>ムッシュ</t>
    </r>
    <r>
      <rPr>
        <sz val="10"/>
        <rFont val="ＭＳ Ｐゴシック"/>
        <family val="3"/>
      </rPr>
      <t>・</t>
    </r>
    <r>
      <rPr>
        <sz val="10"/>
        <rFont val="ＦＡ 教科書Ｍ"/>
        <family val="3"/>
      </rPr>
      <t>ジャンと決戦のすえ勝利</t>
    </r>
  </si>
  <si>
    <t>動物弾道弾で空中戦</t>
  </si>
  <si>
    <t>17-18</t>
  </si>
  <si>
    <t>1231,春</t>
  </si>
  <si>
    <t>カレバイスを探索。フルールを連れ帰る</t>
  </si>
  <si>
    <t>Ri,So,Ra,Ag</t>
  </si>
  <si>
    <t>古代ポンペイに飛ばされる</t>
  </si>
  <si>
    <t>Ri,Ra,Ag</t>
  </si>
  <si>
    <t>1230,春</t>
  </si>
  <si>
    <t>1230,秋</t>
  </si>
  <si>
    <t>So,Ra,Mi</t>
  </si>
  <si>
    <t>和平交渉とフユギモソウ騒動</t>
  </si>
  <si>
    <t>1232,春</t>
  </si>
  <si>
    <t>Ca,Ag,Lu,Vo</t>
  </si>
  <si>
    <t>ディジョンでヴィラールの陰謀を破るも取り逃がす</t>
  </si>
  <si>
    <t>1233,夏</t>
  </si>
  <si>
    <t>So,Se,Ag,Ro</t>
  </si>
  <si>
    <t>持ち込まれた大悪魔の心臓について破壊の方法を研究</t>
  </si>
  <si>
    <t>美点</t>
  </si>
  <si>
    <t>欠点</t>
  </si>
  <si>
    <t>全指数合計</t>
  </si>
  <si>
    <t>【納税】</t>
  </si>
  <si>
    <t>上納金：</t>
  </si>
  <si>
    <t>税金：</t>
  </si>
  <si>
    <t>その他の支出</t>
  </si>
  <si>
    <t>世俗的な財産</t>
  </si>
  <si>
    <t>債権</t>
  </si>
  <si>
    <t>債務</t>
  </si>
  <si>
    <t>ポンド</t>
  </si>
  <si>
    <t>魔法的な資産</t>
  </si>
  <si>
    <t>ウィース源</t>
  </si>
  <si>
    <t>収量</t>
  </si>
  <si>
    <t>ウィースの備蓄</t>
  </si>
  <si>
    <t>Creo（ワレ創ル）</t>
  </si>
  <si>
    <t>Intellego（ワレ識ル）</t>
  </si>
  <si>
    <t>Muto（ワレ変ズ）</t>
  </si>
  <si>
    <t>Perdo（ワレ滅ス）</t>
  </si>
  <si>
    <t>Rego（ワレ操ル）</t>
  </si>
  <si>
    <t>Animal（動物ヲ）</t>
  </si>
  <si>
    <t>Aquam（水ヲ）</t>
  </si>
  <si>
    <t>Auram（大気ヲ）</t>
  </si>
  <si>
    <t>Corpus（人体ヲ）</t>
  </si>
  <si>
    <t>Herbam（植物ヲ）</t>
  </si>
  <si>
    <t>Ignem（火ヲ）</t>
  </si>
  <si>
    <t>Imaginem（感覚ヲ）</t>
  </si>
  <si>
    <t>Mentem（精神ヲ）</t>
  </si>
  <si>
    <t>Terram（大地ヲ）</t>
  </si>
  <si>
    <t>Vim（魔力ヲ）</t>
  </si>
  <si>
    <t>在庫計</t>
  </si>
  <si>
    <t>レベル計</t>
  </si>
  <si>
    <t>Lv合計</t>
  </si>
  <si>
    <t>概要</t>
  </si>
  <si>
    <t>著者</t>
  </si>
  <si>
    <t>書名</t>
  </si>
  <si>
    <t>品質</t>
  </si>
  <si>
    <t>上限</t>
  </si>
  <si>
    <t>部</t>
  </si>
  <si>
    <t>Bj :ビョルネール派　Bo :ボニサグス派　Cr :クリーアモン派  Ex :雑集派　Fl :フランボー派</t>
  </si>
  <si>
    <t>Gu:審問士派  Je :イェルビトン派  Mc :メルケーレ派 Mi :メリニータ派 Tr :トレメーレ派</t>
  </si>
  <si>
    <t>Ty :テュータルス派　Ve :ウェルディーティウス派　Di :ディエドネー派</t>
  </si>
  <si>
    <t>Creo</t>
  </si>
  <si>
    <t>Animal</t>
  </si>
  <si>
    <t>Ignem</t>
  </si>
  <si>
    <t>Intellego</t>
  </si>
  <si>
    <t>Aquam</t>
  </si>
  <si>
    <t>Imaginem</t>
  </si>
  <si>
    <t>Muto</t>
  </si>
  <si>
    <t>Auram</t>
  </si>
  <si>
    <t>Mentem</t>
  </si>
  <si>
    <t>Perdo</t>
  </si>
  <si>
    <t>Corpus</t>
  </si>
  <si>
    <t>Terram</t>
  </si>
  <si>
    <t>Rego</t>
  </si>
  <si>
    <t>Herbam</t>
  </si>
  <si>
    <t>ポーン</t>
  </si>
  <si>
    <t>Vim</t>
  </si>
  <si>
    <t>pt</t>
  </si>
  <si>
    <t>本体/種別</t>
  </si>
  <si>
    <t>/</t>
  </si>
  <si>
    <t>Op</t>
  </si>
  <si>
    <t>：</t>
  </si>
  <si>
    <t>コヴナント所蔵の研究書巻(その　)</t>
  </si>
  <si>
    <t>出来事の記録</t>
  </si>
  <si>
    <t>メモ</t>
  </si>
  <si>
    <t>話</t>
  </si>
  <si>
    <t>時期</t>
  </si>
  <si>
    <t>関係者</t>
  </si>
  <si>
    <t>管区内にある他のコヴナント</t>
  </si>
  <si>
    <t>代表：</t>
  </si>
  <si>
    <t>知り合った人々</t>
  </si>
  <si>
    <t>Op</t>
  </si>
  <si>
    <t>：</t>
  </si>
  <si>
    <t>コヴナント所蔵の研究書巻(その１)</t>
  </si>
  <si>
    <t>コヴナント所蔵の研究書巻(その２)</t>
  </si>
  <si>
    <t>Op</t>
  </si>
  <si>
    <t>：</t>
  </si>
  <si>
    <t>/</t>
  </si>
  <si>
    <t>名前</t>
  </si>
  <si>
    <t>値</t>
  </si>
  <si>
    <t>評判（対象）</t>
  </si>
  <si>
    <t xml:space="preserve"> /</t>
  </si>
  <si>
    <t>コスト</t>
  </si>
  <si>
    <t>負傷</t>
  </si>
  <si>
    <t>数</t>
  </si>
  <si>
    <t>技能</t>
  </si>
  <si>
    <t>術法</t>
  </si>
  <si>
    <t>exp.</t>
  </si>
  <si>
    <t>/</t>
  </si>
  <si>
    <t>射：</t>
  </si>
  <si>
    <t>時:</t>
  </si>
  <si>
    <t>対:</t>
  </si>
  <si>
    <t>術</t>
  </si>
  <si>
    <t>名称</t>
  </si>
  <si>
    <t>季節</t>
  </si>
  <si>
    <t>管区</t>
  </si>
  <si>
    <t>オーラの界/強度</t>
  </si>
  <si>
    <t>レギオーの界/強度</t>
  </si>
  <si>
    <t>場所</t>
  </si>
  <si>
    <t>現在年/設立年</t>
  </si>
  <si>
    <t>《特典と設定》</t>
  </si>
  <si>
    <t>建設値</t>
  </si>
  <si>
    <t>現在</t>
  </si>
  <si>
    <t>備考</t>
  </si>
  <si>
    <t>蔵書</t>
  </si>
  <si>
    <t>研究書巻</t>
  </si>
  <si>
    <t>魔術物品</t>
  </si>
  <si>
    <t>ウィース</t>
  </si>
  <si>
    <t>研究室</t>
  </si>
  <si>
    <t>人材</t>
  </si>
  <si>
    <t>金銭</t>
  </si>
  <si>
    <t>"アエギス"のレベル/消費</t>
  </si>
  <si>
    <t>合計</t>
  </si>
  <si>
    <t>建設値合計</t>
  </si>
  <si>
    <t>（合計）</t>
  </si>
  <si>
    <t>内容</t>
  </si>
  <si>
    <t>政体</t>
  </si>
  <si>
    <t>年齢</t>
  </si>
  <si>
    <t>その他</t>
  </si>
  <si>
    <t>流派/身分</t>
  </si>
  <si>
    <t>所属または関係するPC</t>
  </si>
  <si>
    <t>PL</t>
  </si>
  <si>
    <t>収入</t>
  </si>
  <si>
    <t>在庫</t>
  </si>
  <si>
    <t>教師</t>
  </si>
  <si>
    <t>専門家</t>
  </si>
  <si>
    <t>現金</t>
  </si>
  <si>
    <t>A</t>
  </si>
  <si>
    <t>B</t>
  </si>
  <si>
    <t>開始時</t>
  </si>
  <si>
    <t>呪付</t>
  </si>
  <si>
    <t>充填品</t>
  </si>
  <si>
    <t>サガ</t>
  </si>
  <si>
    <t>住人</t>
  </si>
  <si>
    <t>待遇</t>
  </si>
  <si>
    <t>住人指数</t>
  </si>
  <si>
    <t>指数</t>
  </si>
  <si>
    <t>人数</t>
  </si>
  <si>
    <t>老化修正</t>
  </si>
  <si>
    <t>名前等</t>
  </si>
  <si>
    <t>《穏和》</t>
  </si>
  <si>
    <t>《天禀》</t>
  </si>
  <si>
    <t>《露骨》</t>
  </si>
  <si>
    <t>＝</t>
  </si>
  <si>
    <t>生活</t>
  </si>
  <si>
    <t>装備</t>
  </si>
  <si>
    <t>管理職</t>
  </si>
  <si>
    <t>給金</t>
  </si>
  <si>
    <t>懲罰</t>
  </si>
  <si>
    <t>悪い評判</t>
  </si>
  <si>
    <t>報償</t>
  </si>
  <si>
    <t>精神操作</t>
  </si>
  <si>
    <t>忠誠度</t>
  </si>
  <si>
    <t>天禀による基礎値</t>
  </si>
  <si>
    <t>主な技能など</t>
  </si>
  <si>
    <t>良い出来事</t>
  </si>
  <si>
    <t>悪い出来事</t>
  </si>
  <si>
    <t>良い評判</t>
  </si>
  <si>
    <t>馬</t>
  </si>
  <si>
    <t>タイプ</t>
  </si>
  <si>
    <t>マギ/上</t>
  </si>
  <si>
    <t>マギ/下</t>
  </si>
  <si>
    <t>貴族/上</t>
  </si>
  <si>
    <t>貴族/下</t>
  </si>
  <si>
    <t>仲間/上</t>
  </si>
  <si>
    <t>仲間/下</t>
  </si>
  <si>
    <t>専門家/上</t>
  </si>
  <si>
    <t>専門家/下</t>
  </si>
  <si>
    <t>職人/上</t>
  </si>
  <si>
    <t>職人/下</t>
  </si>
  <si>
    <t>一般/上</t>
  </si>
  <si>
    <t>一般/下</t>
  </si>
  <si>
    <t>建設値計</t>
  </si>
  <si>
    <t>（記入OK?）</t>
  </si>
  <si>
    <t>指数合計</t>
  </si>
  <si>
    <t>人数合計</t>
  </si>
  <si>
    <t>基本: 親密度</t>
  </si>
  <si>
    <t>ポンド</t>
  </si>
  <si>
    <t>総収入</t>
  </si>
  <si>
    <t>労働者</t>
  </si>
  <si>
    <t>召使い</t>
  </si>
  <si>
    <t>輸送要員</t>
  </si>
  <si>
    <t>労働者C</t>
  </si>
  <si>
    <t>労働者A</t>
  </si>
  <si>
    <t>労働者B</t>
  </si>
  <si>
    <t>様々</t>
  </si>
  <si>
    <t>総支出</t>
  </si>
  <si>
    <t>収支</t>
  </si>
  <si>
    <t>財政</t>
  </si>
  <si>
    <t>武具指数</t>
  </si>
  <si>
    <t>研究室指数</t>
  </si>
  <si>
    <t>基本支出</t>
  </si>
  <si>
    <t>諸支出</t>
  </si>
  <si>
    <t>節約:</t>
  </si>
  <si>
    <t>【収入源】</t>
  </si>
  <si>
    <t>【建物】</t>
  </si>
  <si>
    <t>【備品】</t>
  </si>
  <si>
    <t>【食料】</t>
  </si>
  <si>
    <t>【給金】</t>
  </si>
  <si>
    <t>倍額/半額/無し</t>
  </si>
  <si>
    <t>引退後の年金支給</t>
  </si>
  <si>
    <t>【筆記具】</t>
  </si>
  <si>
    <t>【武具】</t>
  </si>
  <si>
    <t>部隊</t>
  </si>
  <si>
    <t>全指数</t>
  </si>
  <si>
    <t>個指数</t>
  </si>
  <si>
    <t>【広さ】</t>
  </si>
  <si>
    <t>【整備】</t>
  </si>
  <si>
    <t>【品質】</t>
  </si>
  <si>
    <t>【維持】</t>
  </si>
  <si>
    <t>【安全】</t>
  </si>
  <si>
    <t>【歪曲】</t>
  </si>
  <si>
    <t>【健康】</t>
  </si>
  <si>
    <t>【美観】</t>
  </si>
  <si>
    <t>使用頻度倍率</t>
  </si>
  <si>
    <t>基本指数</t>
  </si>
  <si>
    <t>合計指数</t>
  </si>
  <si>
    <t>使用者</t>
  </si>
  <si>
    <t>【研究室】</t>
  </si>
  <si>
    <t>節約：</t>
  </si>
  <si>
    <t>負債：</t>
  </si>
  <si>
    <t>(Lv合計)</t>
  </si>
  <si>
    <t>書巻</t>
  </si>
  <si>
    <t>フォッソル</t>
  </si>
  <si>
    <t>フォッソル</t>
  </si>
  <si>
    <t>プロヴァンス</t>
  </si>
  <si>
    <t>レガロン峡谷奥</t>
  </si>
  <si>
    <t>魔法</t>
  </si>
  <si>
    <t>意思決定：民主（マギの評決による）</t>
  </si>
  <si>
    <t>　統治　：独裁（実質的に直轄統治）</t>
  </si>
  <si>
    <t>善良な博士（地方）</t>
  </si>
  <si>
    <t>ファレル</t>
  </si>
  <si>
    <t>リノア</t>
  </si>
  <si>
    <t>ソーン</t>
  </si>
  <si>
    <t>ラサ</t>
  </si>
  <si>
    <t>アグリッパ</t>
  </si>
  <si>
    <t>ミケラントス</t>
  </si>
  <si>
    <t>ルッキオラ</t>
  </si>
  <si>
    <t>セベリノ</t>
  </si>
  <si>
    <t>写本僧</t>
  </si>
  <si>
    <t>鍛冶屋</t>
  </si>
  <si>
    <t>クロード</t>
  </si>
  <si>
    <t>ルイジ</t>
  </si>
  <si>
    <t>ガストン</t>
  </si>
  <si>
    <t>ベラーツ</t>
  </si>
  <si>
    <t>マギ/下</t>
  </si>
  <si>
    <t>一般/下</t>
  </si>
  <si>
    <t>部外者に秘密を漏らすことはなく、裏切り工作にも抵抗する。</t>
  </si>
  <si>
    <r>
      <t>ドン</t>
    </r>
    <r>
      <rPr>
        <sz val="10"/>
        <rFont val="ＭＳ Ｐゴシック"/>
        <family val="3"/>
      </rPr>
      <t>・</t>
    </r>
    <r>
      <rPr>
        <sz val="10"/>
        <rFont val="ＦＡ 教科書Ｍ"/>
        <family val="3"/>
      </rPr>
      <t>セベリノの馬</t>
    </r>
  </si>
  <si>
    <t>雑魚兵士</t>
  </si>
  <si>
    <t xml:space="preserve"> </t>
  </si>
  <si>
    <t>〈両手武器〉6〈指揮〉4</t>
  </si>
  <si>
    <t>〈片手武器〉5+2〈指揮〉2</t>
  </si>
  <si>
    <t>〈弓〉5+2</t>
  </si>
  <si>
    <t>〈片手武器〉5</t>
  </si>
  <si>
    <t>PLおやぶんさん</t>
  </si>
  <si>
    <t>PLてんこさん</t>
  </si>
  <si>
    <t>PLもりあみさん</t>
  </si>
  <si>
    <t>PLはせがわさん</t>
  </si>
  <si>
    <t>PLヌキヲさん</t>
  </si>
  <si>
    <t>PL MAZEさん</t>
  </si>
  <si>
    <t>PL 安田さん</t>
  </si>
  <si>
    <t>PLもりあみさん</t>
  </si>
  <si>
    <t>〈職能:写本〉6</t>
  </si>
  <si>
    <t>〈製作:鍛冶〉6</t>
  </si>
  <si>
    <t>滅びた城主の嫡男で《天禀》持ち</t>
  </si>
  <si>
    <t>（ウェーラ）</t>
  </si>
  <si>
    <t>（キャペ）</t>
  </si>
  <si>
    <t>（ロダン神父）</t>
  </si>
  <si>
    <t>ヒミツ</t>
  </si>
  <si>
    <t>シャンパーニュ</t>
  </si>
  <si>
    <t>オルゴン</t>
  </si>
  <si>
    <t>マルモール村</t>
  </si>
  <si>
    <t>ラサ</t>
  </si>
  <si>
    <t>アグリッパ</t>
  </si>
  <si>
    <t>ルッキオラ</t>
  </si>
  <si>
    <t>ミケラントス</t>
  </si>
  <si>
    <t>なし</t>
  </si>
  <si>
    <t>なし</t>
  </si>
  <si>
    <t>地下には酒蔵</t>
  </si>
  <si>
    <t>奇妙な形：六つの丸い小部屋が円を描く</t>
  </si>
  <si>
    <t>塔のてっぺん。出入りは猫口のみ。</t>
  </si>
  <si>
    <t>本棟の一階は応接室と製図室、二階は研究室と寝室。別棟に溶鉱炉。</t>
  </si>
  <si>
    <t>金の卵を産む鶏</t>
  </si>
  <si>
    <t>毎季節Terram1ポーン消費</t>
  </si>
  <si>
    <t>インフレ(　14%)</t>
  </si>
  <si>
    <t>ファレル</t>
  </si>
  <si>
    <t>セベリノ</t>
  </si>
  <si>
    <t>グロッグたち</t>
  </si>
  <si>
    <t>ダガー 1, ロングソード 8, 堅い革の半身鎧 4</t>
  </si>
  <si>
    <t>ダガー 1, ロングソード 8, ランス 4, ラウンドシールド 4, チェインメイルの全身鎧 32</t>
  </si>
  <si>
    <t>(主武器) 4, (副武器) 4, ヒーターシールド 4, ショートボウ 4, 金属鱗の半身鎧 8</t>
  </si>
  <si>
    <t>節約:鍛冶屋</t>
  </si>
  <si>
    <t>節約:生きてるホウキ</t>
  </si>
  <si>
    <t>Creo</t>
  </si>
  <si>
    <t>毎年春に4ポーン</t>
  </si>
  <si>
    <t>大理石の精髄：14話で石切場の精霊との契約</t>
  </si>
  <si>
    <t>Terram</t>
  </si>
  <si>
    <t>毎年夏に2ポーン</t>
  </si>
  <si>
    <t>鍾乳石：鍾乳洞から採掘</t>
  </si>
  <si>
    <t>トリュフ：7話で移住させた妖精から黒豚と引き替えにもらう</t>
  </si>
  <si>
    <t>毎季節4ポーン</t>
  </si>
  <si>
    <t>銀色の粉末：鍾乳洞から採掘</t>
  </si>
  <si>
    <t>Vim</t>
  </si>
  <si>
    <t>毎季節1ポーン</t>
  </si>
  <si>
    <t>宝器"ダミアヌスの剣"：自らの血を搾る</t>
  </si>
  <si>
    <t>Corpus</t>
  </si>
  <si>
    <t>つけた軽傷1つごとに1ポーン。</t>
  </si>
  <si>
    <t>春一番の泉水</t>
  </si>
  <si>
    <t>トリュフ</t>
  </si>
  <si>
    <t>砂漠の薔薇</t>
  </si>
  <si>
    <t>大ふくろうの目玉の干物</t>
  </si>
  <si>
    <t>双頭蛇の抜け殻</t>
  </si>
  <si>
    <t>角つき犬</t>
  </si>
  <si>
    <t>悪魔の心臓の欠片</t>
  </si>
  <si>
    <t>悪魔の汗</t>
  </si>
  <si>
    <t>金色牙の猪</t>
  </si>
  <si>
    <t>サソリの尾</t>
  </si>
  <si>
    <t>小瓶に入った水銀</t>
  </si>
  <si>
    <t>人魚の鱗</t>
  </si>
  <si>
    <t>ワニの鱗</t>
  </si>
  <si>
    <t>サテュロスの骨</t>
  </si>
  <si>
    <t>巨人の爪</t>
  </si>
  <si>
    <t>風乗り鳥の羽</t>
  </si>
  <si>
    <t>千年樹に宿った月の雫</t>
  </si>
  <si>
    <t>大鏡のかけら</t>
  </si>
  <si>
    <t>精製した溶岩</t>
  </si>
  <si>
    <t>ワームの牙</t>
  </si>
  <si>
    <t>大理石の精髄</t>
  </si>
  <si>
    <t>鍾乳石</t>
  </si>
  <si>
    <t>黒蓮の実</t>
  </si>
  <si>
    <t>小さな水晶</t>
  </si>
  <si>
    <t>色水入り試験管</t>
  </si>
  <si>
    <t>哲学者の水銀</t>
  </si>
  <si>
    <t>銀色の粉末</t>
  </si>
  <si>
    <t>赤帽銀行:Terram</t>
  </si>
  <si>
    <t>寝かせたワイン:Tempus</t>
  </si>
  <si>
    <t>ダミアヌスの剣</t>
  </si>
  <si>
    <t>（アッティクスの遺産）</t>
  </si>
  <si>
    <t>血液をCorpusウィースに変換する</t>
  </si>
  <si>
    <t>鎮めの布2/秘伝書の守り帯3/遠き潮騒の巻き貝/坩堝炉/炎除けの巻物入れほか</t>
  </si>
  <si>
    <t>獅子繋ぎの首輪/ヴィラールの画帳/遠見の鏡台/心臓発作の毒薬ほか</t>
  </si>
  <si>
    <t>事物の子宮</t>
  </si>
  <si>
    <t>死を憶えよ</t>
  </si>
  <si>
    <t>変身術</t>
  </si>
  <si>
    <t>四大の変化</t>
  </si>
  <si>
    <t>看破奥義</t>
  </si>
  <si>
    <t>誰でも分かる易しいモノの操り方</t>
  </si>
  <si>
    <t>人を動かす</t>
  </si>
  <si>
    <t>腐敗の進軍</t>
  </si>
  <si>
    <t>砂時計</t>
  </si>
  <si>
    <t>大樹の精髄</t>
  </si>
  <si>
    <t>人体知悉</t>
  </si>
  <si>
    <t>天を吹く風</t>
  </si>
  <si>
    <t>群の頭目</t>
  </si>
  <si>
    <t>空の鳥</t>
  </si>
  <si>
    <t>魔力の脈動</t>
  </si>
  <si>
    <t>地上と星々</t>
  </si>
  <si>
    <t>冥府の渡し</t>
  </si>
  <si>
    <t>現世の五つの感触</t>
  </si>
  <si>
    <t>身の内の炎</t>
  </si>
  <si>
    <t>ラウレア(Gu)</t>
  </si>
  <si>
    <t>フローリア(Ve)</t>
  </si>
  <si>
    <t>アプロモール(Fl)</t>
  </si>
  <si>
    <t>アキピテル(Bj)</t>
  </si>
  <si>
    <t>ダミアヌス(Ve)</t>
  </si>
  <si>
    <t>リーベラ(Mi)</t>
  </si>
  <si>
    <t>アントニウス(Ty)</t>
  </si>
  <si>
    <t>ペトロニウス(Je)</t>
  </si>
  <si>
    <t>アルドル(Fl)</t>
  </si>
  <si>
    <t>ヘルムス(Bo)</t>
  </si>
  <si>
    <t>マルティヌス(Bo)</t>
  </si>
  <si>
    <t>アッティクス(Cr)</t>
  </si>
  <si>
    <t>Intellego</t>
  </si>
  <si>
    <t>Muto</t>
  </si>
  <si>
    <t>Perdo</t>
  </si>
  <si>
    <t>Rego</t>
  </si>
  <si>
    <t>Animal</t>
  </si>
  <si>
    <t>Auram</t>
  </si>
  <si>
    <t>Herbam</t>
  </si>
  <si>
    <t>Ignem</t>
  </si>
  <si>
    <t>Imaginem</t>
  </si>
  <si>
    <t>Mentem</t>
  </si>
  <si>
    <t>単価</t>
  </si>
  <si>
    <t>Bj :ビョルネール派　Bo :ボニサグス派　Cr :クリーアモン派  Ex :雑集派　Fl :フランボー派</t>
  </si>
  <si>
    <t>Gu:審問士派  Je :イェルビトン派  Mc :メルケーレ派 Mi :メリニータ派 Tr :トレメーレ派</t>
  </si>
  <si>
    <t>Ty :テュータルス派　Ve :ウェルディーティウス派　Di :ディエドネー派</t>
  </si>
  <si>
    <t>蔵書（術法）</t>
  </si>
  <si>
    <t>蔵書（技能）</t>
  </si>
  <si>
    <t>魔術</t>
  </si>
  <si>
    <t>世俗</t>
  </si>
  <si>
    <t>シリウスの天啓</t>
  </si>
  <si>
    <t>カオス的限界値の一致点</t>
  </si>
  <si>
    <t>持続限界の超越</t>
  </si>
  <si>
    <t>星辰の影響</t>
  </si>
  <si>
    <t>ヘルメス理論</t>
  </si>
  <si>
    <t>魔術団の制度</t>
  </si>
  <si>
    <t>法典詳解　第一巻</t>
  </si>
  <si>
    <t>黄昏の彼岸</t>
  </si>
  <si>
    <t>フェドソの旅程</t>
  </si>
  <si>
    <t>フェドソの旅程</t>
  </si>
  <si>
    <t>マルティヌス(Bo)</t>
  </si>
  <si>
    <t>バルタザール(Bo)</t>
  </si>
  <si>
    <t>ボニサグス(Bo)</t>
  </si>
  <si>
    <t>デウスデディトゥル(Bo)</t>
  </si>
  <si>
    <t>トゥルリウス(Gu)</t>
  </si>
  <si>
    <t>レナエウス(Cr)</t>
  </si>
  <si>
    <t>ウェルデリス(Cr)</t>
  </si>
  <si>
    <t>魔術団開祖による理論書</t>
  </si>
  <si>
    <t>第三代の首座が著した古典</t>
  </si>
  <si>
    <t>専修</t>
  </si>
  <si>
    <t>アラビア語入門</t>
  </si>
  <si>
    <t>アテナへの手引き</t>
  </si>
  <si>
    <t>希羅辞典</t>
  </si>
  <si>
    <t>上級文法</t>
  </si>
  <si>
    <t>言葉の母(辞典)</t>
  </si>
  <si>
    <t>フィシオログス</t>
  </si>
  <si>
    <t>「博物誌」抄訳</t>
  </si>
  <si>
    <t>創造の秘儀</t>
  </si>
  <si>
    <t>四金属体</t>
  </si>
  <si>
    <t>「動物誌」抄訳と註釈</t>
  </si>
  <si>
    <t>「倫理学」抄訳と註釈</t>
  </si>
  <si>
    <t>(書簡集)</t>
  </si>
  <si>
    <t>地獄の働きに対する警告</t>
  </si>
  <si>
    <t>親近書簡集</t>
  </si>
  <si>
    <t>「アルマゲスト」抄訳と註釈</t>
  </si>
  <si>
    <t>「幾何学原論」抄訳と註釈</t>
  </si>
  <si>
    <t>幾何学原論</t>
  </si>
  <si>
    <t>アルマゲスト</t>
  </si>
  <si>
    <t>パイドン</t>
  </si>
  <si>
    <t>倫理学</t>
  </si>
  <si>
    <t>プロヴァンス地図</t>
  </si>
  <si>
    <t>アッティクス(Cr)</t>
  </si>
  <si>
    <t>アッティクス(Cr)</t>
  </si>
  <si>
    <t>ドナトゥス</t>
  </si>
  <si>
    <t>ウェルデリス(Cr)</t>
  </si>
  <si>
    <t>パピアス</t>
  </si>
  <si>
    <t>不明</t>
  </si>
  <si>
    <t>ソリーヌス</t>
  </si>
  <si>
    <t>アポロニウス</t>
  </si>
  <si>
    <t>ゾシムス</t>
  </si>
  <si>
    <r>
      <t>ミカエル</t>
    </r>
    <r>
      <rPr>
        <sz val="10"/>
        <rFont val="ＭＳ Ｐゴシック"/>
        <family val="3"/>
      </rPr>
      <t>・</t>
    </r>
    <r>
      <rPr>
        <sz val="10"/>
        <rFont val="ＦＡ 教科書Ｍ"/>
        <family val="3"/>
      </rPr>
      <t>スコトゥス</t>
    </r>
  </si>
  <si>
    <t>シモン(Mc)</t>
  </si>
  <si>
    <t>聖アウグスティヌス</t>
  </si>
  <si>
    <t>ミラノのフミリタース</t>
  </si>
  <si>
    <t>キケロ</t>
  </si>
  <si>
    <t>アッティクス(Cr)</t>
  </si>
  <si>
    <t>ユークリッド</t>
  </si>
  <si>
    <t>プトレマイオス</t>
  </si>
  <si>
    <t>プラトン</t>
  </si>
  <si>
    <t>アリストテレス</t>
  </si>
  <si>
    <t>ラテン語</t>
  </si>
  <si>
    <t>ギリシャ語</t>
  </si>
  <si>
    <t>アラビア語</t>
  </si>
  <si>
    <t>哲学</t>
  </si>
  <si>
    <t>魔法界知識</t>
  </si>
  <si>
    <t>自由学科</t>
  </si>
  <si>
    <t>地獄界知識</t>
  </si>
  <si>
    <t>神学</t>
  </si>
  <si>
    <t>地域知識</t>
  </si>
  <si>
    <t>原著者アリストテレス</t>
  </si>
  <si>
    <t>原著者アリストテレス</t>
  </si>
  <si>
    <t>錬金術の書</t>
  </si>
  <si>
    <t>錬金術の書</t>
  </si>
  <si>
    <t>原著者プリニウス</t>
  </si>
  <si>
    <t>古代のさまざまな博物譚</t>
  </si>
  <si>
    <t>原著者プトレマイオス</t>
  </si>
  <si>
    <t>原著者ユークリッド</t>
  </si>
  <si>
    <t>ブルータス宛を含む</t>
  </si>
  <si>
    <t>1218年作成</t>
  </si>
  <si>
    <t>ギリシャ語文献</t>
  </si>
  <si>
    <t>ギリシャ語文献</t>
  </si>
  <si>
    <t>魔術理論</t>
  </si>
  <si>
    <t>エニグマ</t>
  </si>
  <si>
    <t>ヘルメス法</t>
  </si>
  <si>
    <t>魔術団知識</t>
  </si>
  <si>
    <t>アガト(Ve)</t>
  </si>
  <si>
    <t>バルトロメウス(Ty)</t>
  </si>
  <si>
    <t>アブドゥル</t>
  </si>
  <si>
    <t>マルキア(Di)</t>
  </si>
  <si>
    <t>トレメーレ(Tr)</t>
  </si>
  <si>
    <t>グローリア(Fl)</t>
  </si>
  <si>
    <t>マリヌス(Tr)</t>
  </si>
  <si>
    <t>ルクス(Cr)</t>
  </si>
  <si>
    <t>アルゲントゥム(Bo)</t>
  </si>
  <si>
    <t>ok</t>
  </si>
  <si>
    <t>幻獣除けの結界</t>
  </si>
  <si>
    <t>狩人は放つ死を招く矢</t>
  </si>
  <si>
    <t>尋常ならざる大きさの獣</t>
  </si>
  <si>
    <t>獣心の書の開扉</t>
  </si>
  <si>
    <t>獣の苦痛緩和</t>
  </si>
  <si>
    <t>CrAn</t>
  </si>
  <si>
    <t>InAn</t>
  </si>
  <si>
    <t>MuAn</t>
  </si>
  <si>
    <t>PeAn</t>
  </si>
  <si>
    <t>ReAn</t>
  </si>
  <si>
    <t>定式呪文</t>
  </si>
  <si>
    <t>儀式呪文。動物の軽傷を癒す。（基本15, +1接触）</t>
  </si>
  <si>
    <t>儀式呪文</t>
  </si>
  <si>
    <t>接触</t>
  </si>
  <si>
    <t>瞬間</t>
  </si>
  <si>
    <t>個物</t>
  </si>
  <si>
    <t>動物の頭に手を触れて、その過去の記憶を読みとります。（基本15, +1接触, +1集中）</t>
  </si>
  <si>
    <t>集中</t>
  </si>
  <si>
    <t>動物のサイズを1点上げます。この変化により【筋力】は＋2され、各耐久度の幅は1点ずつ広がり、【反応】は1点下がります。（基本4, +1接触, +2太陽）</t>
  </si>
  <si>
    <t>太陽</t>
  </si>
  <si>
    <t>陽径</t>
  </si>
  <si>
    <t>触れた動物に致命傷を負わせる。メルケーレ派の変異術師の呪文で、矢に「渡し」て間接的に効果を届けることが多い。持続は「渡し」てから対象に届けるまでの猶予時間。（基本30, +1接触, +1陽径）</t>
  </si>
  <si>
    <t>魔法実力値が15以下の魔法界の動物は、魔法円内の何者にも影響を与えることができません。逆に動物が円内にいる場合には、外部に影響を与えられません。（基本15, +0接触, +0魔法円, +0円内）</t>
  </si>
  <si>
    <t>魔法円</t>
  </si>
  <si>
    <t>円内</t>
  </si>
  <si>
    <t>毒素と清浄の聡き味見</t>
  </si>
  <si>
    <t>忌まわしき干ばつの招来</t>
  </si>
  <si>
    <t>魚の肺</t>
  </si>
  <si>
    <t>激流の呼び声</t>
  </si>
  <si>
    <t>InAq</t>
  </si>
  <si>
    <t>MuAq(Au)</t>
  </si>
  <si>
    <t>任意の液体もしくは液体の混合物の、すべての性質を味わい分けます。（基本4, +1集中）</t>
  </si>
  <si>
    <t>自身</t>
  </si>
  <si>
    <t>味覚</t>
  </si>
  <si>
    <t>誘導呪物をもつ、任意の自然の水域を見つけます。精神集中のあいだ水の音が聞こえ、それをたどれば目的の水域まで行ける。（基本2, +4誘導呪物, +1集中）</t>
  </si>
  <si>
    <t>誘導呪物</t>
  </si>
  <si>
    <t xml:space="preserve">水が肺に入る時に、空気に変えてしまいます。これによって、水を空気と同じように呼吸できます。（基本4, +1接触, +2太陽, +1部分） </t>
  </si>
  <si>
    <t>部分</t>
  </si>
  <si>
    <t>PeAq(Au)</t>
  </si>
  <si>
    <t>儀式呪文。周辺地域に干ばつをもたらします。降雨量は通常の十分の一になり、小川は干上がり、河川は狭くなります。（基本5, +1接触, +4年, +4境界, 制約術法による上昇なし）</t>
  </si>
  <si>
    <t>年</t>
  </si>
  <si>
    <t>境界</t>
  </si>
  <si>
    <t>InAu</t>
  </si>
  <si>
    <t>術者の伸ばした腕の先から稲妻が発射され＋30ダメージを与えます。術者と対象の間に何かがあってはいけません。対象の近くにいた者は、サイズのストレスダイスで6以上を出さないと、転倒してしまいます。（基本5, +2声, +4不自然）</t>
  </si>
  <si>
    <t>声</t>
  </si>
  <si>
    <t>CrAu</t>
  </si>
  <si>
    <t>稲妻の呪歌</t>
  </si>
  <si>
    <t>CrAq(Re)</t>
  </si>
  <si>
    <t>水の姿見</t>
  </si>
  <si>
    <t>弧を描いて手を振ると、そこの中空に水鏡が浮かび、術者が意図した像を映し出す。誘導呪物をもっていれば、制約術法にIntellegoを追加することで、遠方の現況を映し出すこともできる。（基本4, +1接触, +1集中, +1制約術法による強化）</t>
  </si>
  <si>
    <t>風の便りを耳に届けてくれるので、視線上にいる任意の一群が話している言葉を聞くことができます。ただし、間に固い障壁（ガラスも含む）があってはなりません。（魔術団入団前の祖師ビョルネールの特殊呪文）</t>
  </si>
  <si>
    <t>風のささやき</t>
  </si>
  <si>
    <t>視野</t>
  </si>
  <si>
    <t>清めの癒し手</t>
  </si>
  <si>
    <t>治療師の手</t>
  </si>
  <si>
    <t>防腐の呪</t>
  </si>
  <si>
    <t>人間の死体や切断された肢体の、腐敗を防ぎます。死霊術師はこの呪文を、甦らせた死体の状態を保つのに用います。（基本2, +1接触, +3月）</t>
  </si>
  <si>
    <t>月</t>
  </si>
  <si>
    <t>CrCo</t>
  </si>
  <si>
    <t>儀式呪文。接触した人物の蒙った軽傷一つを回復します。毒や病気によるダメージは回復できません。（基本15, +1接触）</t>
  </si>
  <si>
    <t>儀式呪文。対象は毒や病気で受けた軽傷一つを回復します。負傷によるダメージは回復できません。（基本15, +1接触）</t>
  </si>
  <si>
    <t>肉体改造</t>
  </si>
  <si>
    <t>CrCo</t>
  </si>
  <si>
    <t>儀式呪文。対象の【体力】を永続的に1点上げる。+2が上限。（基本40, +1接触）</t>
  </si>
  <si>
    <t>塵は塵に</t>
  </si>
  <si>
    <t>相貌変装</t>
  </si>
  <si>
    <t>容赦なき探索</t>
  </si>
  <si>
    <t>真の姿看破</t>
  </si>
  <si>
    <t>InCo</t>
  </si>
  <si>
    <t>MuCo</t>
  </si>
  <si>
    <t>PeCo</t>
  </si>
  <si>
    <t>姿を変えたり隠したりした人物の、真の姿、本来の姿を見破ることができます。世俗の仮面や変装を見通せます。レベル15以下の他の呪文による効果も見通せます。（基本15, +0視覚）</t>
  </si>
  <si>
    <t>視覚</t>
  </si>
  <si>
    <t>特定の人物の位置を地図上でつきとめます。地図と誘導呪物が必要です。とりうる誤差は、地図上における親指の幅です。（基本3, +4誘導呪物, +1集中）</t>
  </si>
  <si>
    <t>対象の顔かたちが変化して、術者の選んだ容姿（ただし人間のもの）とほぼそっくりになります。（基本3, +1接触, +2太陽, +1部分）</t>
  </si>
  <si>
    <t>死体や、精神なき亡者の肉体を、2ラウンドで塵に変えます。霊の憑いている亡者には効きません。（基本5, +2声）</t>
  </si>
  <si>
    <t>Op</t>
  </si>
  <si>
    <t>：</t>
  </si>
  <si>
    <t>Op</t>
  </si>
  <si>
    <t>：</t>
  </si>
  <si>
    <t>コヴナント所蔵の研究書巻(その３)</t>
  </si>
  <si>
    <t>帰郷の跳躍</t>
  </si>
  <si>
    <t>ReCo</t>
  </si>
  <si>
    <t>誘導呪物を持つ任意の場所へ、術者をテレポートさせます。（基本35）</t>
  </si>
  <si>
    <t>野の薬草狩り</t>
  </si>
  <si>
    <t>収穫祈願</t>
  </si>
  <si>
    <t>木の架け橋</t>
  </si>
  <si>
    <t>強靱なる蔓の召喚</t>
  </si>
  <si>
    <t>CrHe</t>
  </si>
  <si>
    <t>InHe</t>
  </si>
  <si>
    <t>手頃な木材や肥沃な土壌から、長さ10ペースのつるが生えて出ます。この蔓は丈夫でしかもしなやかですから、ロープに最適です。（基本1, +2声, +2太陽）</t>
  </si>
  <si>
    <t>生きている葉や蔓や木による、華やかで優美な意匠の橋を創造します。橋は50フィートまで届き、サイズが＋4までの生物を支えられます。（基本3, +1接触, +2太陽, +2サイズ）</t>
  </si>
  <si>
    <t xml:space="preserve">儀式呪文。冬至の翌日の正午に行う。自然の虫害や病害を防ぎ、対象内で生育するすべての穀物が、健康で豊作であることを確保する。（基本1, +1接触, +4年, +4境界, +1サイズ） </t>
  </si>
  <si>
    <t>この呪文をかけると、精神集中しているかぎり一種類の植物を嗅ぎとれるようになり、その匂いを辿っていくことができます。探す植物のサンプルを持っていなくてはなりません。（基本2, +1集中, +2嗅覚）</t>
  </si>
  <si>
    <t>嗅覚</t>
  </si>
  <si>
    <t>草木との会話</t>
  </si>
  <si>
    <t>眠れる木の覚醒</t>
  </si>
  <si>
    <t>生木捻り</t>
  </si>
  <si>
    <t>InHe</t>
  </si>
  <si>
    <t>MuHe(Me)</t>
  </si>
  <si>
    <t>ReHe</t>
  </si>
  <si>
    <t>人間に似た意識を木に覚醒させます。こうした木は、周囲の出来事を普通の人間程度の知覚能力で見聞きします。（基本4, +1接触, +2太陽, +2サイズ）</t>
  </si>
  <si>
    <t>術者は1回の話し合いの間、植物1本と言葉が通じます。問答1つには10分から30分かかる。脇にいる者たちは、会話を理解できません。（基本15, +1接触, +1集中）</t>
  </si>
  <si>
    <t>1本の生きている木を、普通でない形にねじ曲げます。檻や隠れ家、壁などにすることができます。（基本4, +1接触, +2太陽, +2サイズ）</t>
  </si>
  <si>
    <t>熱炎除けの結界</t>
  </si>
  <si>
    <t>ReIg</t>
  </si>
  <si>
    <t>熱や火を遠ざけ、対象の1ペース以内には近寄らせません。火に関連したあらゆるダメージに対して、対象は＋15の吸収値を得ます。（基本4, +2火の強さ, +1接触, +2太陽）</t>
  </si>
  <si>
    <t>像の真偽の識別</t>
  </si>
  <si>
    <t>InIm</t>
  </si>
  <si>
    <t>5レベル以下の呪文で創られたり変えられたりしたイメージを見破れます。変えられていた場合には、元のイメージと偽のイメージを両方が分かります。（基本効果, +1集中）</t>
  </si>
  <si>
    <t>コヴナント所蔵の研究書巻(その４)</t>
  </si>
  <si>
    <t>魔術師の体捌き</t>
  </si>
  <si>
    <t>姿隠しのヴェール</t>
  </si>
  <si>
    <t>音覆いの沈黙</t>
  </si>
  <si>
    <t>遠き声の耳</t>
  </si>
  <si>
    <t>InIm</t>
  </si>
  <si>
    <t>PeIm</t>
  </si>
  <si>
    <t>ReIm</t>
  </si>
  <si>
    <t>指定した場所で起こっている物事を聞きとれます。その場所かそこにいる人物に繋がる誘導呪物がなくてはなりません。（基本1, +4誘導呪物, +1集中, +2部屋）</t>
  </si>
  <si>
    <t>部屋</t>
  </si>
  <si>
    <t>1つの存在や物体から音が出ないようにします。魔法の言葉を唱えられなくなったマギは、呪文のロールに通常どおりペナルティを受けます。（基本3, +2声, +2太陽, +1イメージの変化）</t>
  </si>
  <si>
    <t>対象は通常の視覚ではまったく見えなくなります。どんな行動を取っても破れません。依然として影は差します。（基本4, +1接触, +2太陽, +1イメージの変化）</t>
  </si>
  <si>
    <t xml:space="preserve">術者の映像を1ペース以内の場所に移す。初撃は自動的に外れ、以後も防御値に+9ボーナス。（基本2, +2太陽, +1イメージの変化, +1動くイメージに合わせて変化） </t>
  </si>
  <si>
    <t>沈黙破らぬ言葉</t>
  </si>
  <si>
    <t>CrMe</t>
  </si>
  <si>
    <t>対象の精神に単語2つを直接告げます。対象はそれが術者の声だと聞き分けられますし、超自然的な手段ということも分かります。（基本3, +3視野）</t>
  </si>
  <si>
    <t>安息の地</t>
  </si>
  <si>
    <t>隠れ里</t>
  </si>
  <si>
    <t>現れし霊の鎮魂</t>
  </si>
  <si>
    <t>奇跡の知性</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</si>
</sst>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0;\-0"/>
    <numFmt numFmtId="194" formatCode="\+0;\-0;"/>
    <numFmt numFmtId="195" formatCode="\(0\)"/>
    <numFmt numFmtId="196" formatCode="0\)"/>
    <numFmt numFmtId="197" formatCode="\(\+0\);\(\-0\)"/>
    <numFmt numFmtId="198" formatCode="\+0\ &quot;§&quot;;\-0\ &quot;§&quot;"/>
    <numFmt numFmtId="199" formatCode="\+0\ &quot;§&quot;;\-0\ &quot;§&quot;;"/>
    <numFmt numFmtId="200" formatCode="0\ &quot;§&quot;;\-0\ &quot;§&quot;;"/>
    <numFmt numFmtId="201" formatCode="0;\-0;"/>
    <numFmt numFmtId="202" formatCode="0.0"/>
    <numFmt numFmtId="203" formatCode="0\ &quot;§&quot;;\-0\ &quot;§&quot;"/>
    <numFmt numFmtId="204" formatCode="0;\-0"/>
    <numFmt numFmtId="205" formatCode="0_ "/>
    <numFmt numFmtId="206" formatCode="&quot;△&quot;\ #,##0;&quot;▲&quot;\ #,##0"/>
    <numFmt numFmtId="207" formatCode="&quot;+&quot;\ #,##0;&quot;-&quot;\ #,##0"/>
    <numFmt numFmtId="208" formatCode="&quot;Yes&quot;;&quot;Yes&quot;;&quot;No&quot;"/>
    <numFmt numFmtId="209" formatCode="&quot;True&quot;;&quot;True&quot;;&quot;False&quot;"/>
    <numFmt numFmtId="210" formatCode="&quot;On&quot;;&quot;On&quot;;&quot;Off&quot;"/>
    <numFmt numFmtId="211" formatCode="[$€-2]\ #,##0.00_);[Red]\([$€-2]\ #,##0.00\)"/>
  </numFmts>
  <fonts count="31">
    <font>
      <sz val="10"/>
      <name val="Times New Roman"/>
      <family val="1"/>
    </font>
    <font>
      <b/>
      <sz val="10"/>
      <name val="Arial"/>
      <family val="2"/>
    </font>
    <font>
      <i/>
      <sz val="10"/>
      <name val="Arial"/>
      <family val="2"/>
    </font>
    <font>
      <b/>
      <i/>
      <sz val="10"/>
      <name val="Arial"/>
      <family val="2"/>
    </font>
    <font>
      <sz val="10"/>
      <name val="Arial"/>
      <family val="2"/>
    </font>
    <font>
      <sz val="8"/>
      <name val="Times New Roman"/>
      <family val="1"/>
    </font>
    <font>
      <sz val="14"/>
      <name val="Times New Roman"/>
      <family val="1"/>
    </font>
    <font>
      <sz val="11"/>
      <name val="Times New Roman"/>
      <family val="1"/>
    </font>
    <font>
      <sz val="6"/>
      <name val="ＭＳ Ｐ明朝"/>
      <family val="1"/>
    </font>
    <font>
      <sz val="10"/>
      <name val="ＭＳ Ｐ明朝"/>
      <family val="1"/>
    </font>
    <font>
      <sz val="9"/>
      <name val="ＦＡ 教科書Ｍ"/>
      <family val="3"/>
    </font>
    <font>
      <sz val="10"/>
      <name val="ＦＡ 教科書Ｍ"/>
      <family val="3"/>
    </font>
    <font>
      <sz val="12"/>
      <name val="ＦＡ 教科書Ｍ"/>
      <family val="3"/>
    </font>
    <font>
      <sz val="11"/>
      <name val="ＦＡ 教科書Ｍ"/>
      <family val="3"/>
    </font>
    <font>
      <sz val="14"/>
      <name val="ＦＡ 教科書Ｍ"/>
      <family val="3"/>
    </font>
    <font>
      <sz val="12"/>
      <name val="Times New Roman"/>
      <family val="1"/>
    </font>
    <font>
      <sz val="16"/>
      <name val="ＦＡ 教科書Ｍ"/>
      <family val="3"/>
    </font>
    <font>
      <sz val="6"/>
      <name val="Times New Roman"/>
      <family val="1"/>
    </font>
    <font>
      <sz val="18"/>
      <name val="ＦＡ 教科書Ｍ"/>
      <family val="3"/>
    </font>
    <font>
      <i/>
      <sz val="10"/>
      <name val="ＦＡ 教科書Ｍ"/>
      <family val="3"/>
    </font>
    <font>
      <sz val="10"/>
      <name val="ＭＳ Ｐゴシック"/>
      <family val="3"/>
    </font>
    <font>
      <u val="single"/>
      <sz val="10"/>
      <color indexed="12"/>
      <name val="Times New Roman"/>
      <family val="1"/>
    </font>
    <font>
      <u val="single"/>
      <sz val="10"/>
      <color indexed="36"/>
      <name val="Times New Roman"/>
      <family val="1"/>
    </font>
    <font>
      <sz val="9"/>
      <name val="Times New Roman"/>
      <family val="1"/>
    </font>
    <font>
      <sz val="8"/>
      <name val="ＦＡ 教科書Ｍ"/>
      <family val="3"/>
    </font>
    <font>
      <sz val="6"/>
      <name val="ＦＡ 教科書Ｍ"/>
      <family val="3"/>
    </font>
    <font>
      <sz val="11"/>
      <name val="ＭＳ Ｐゴシック"/>
      <family val="3"/>
    </font>
    <font>
      <sz val="7"/>
      <name val="ＦＡ 教科書Ｍ"/>
      <family val="3"/>
    </font>
    <font>
      <sz val="7"/>
      <name val="Times New Roman"/>
      <family val="1"/>
    </font>
    <font>
      <strike/>
      <sz val="12"/>
      <name val="ＦＡ 教科書Ｍ"/>
      <family val="3"/>
    </font>
    <font>
      <sz val="6"/>
      <name val="ＭＳ Ｐゴシック"/>
      <family val="3"/>
    </font>
  </fonts>
  <fills count="3">
    <fill>
      <patternFill/>
    </fill>
    <fill>
      <patternFill patternType="gray125"/>
    </fill>
    <fill>
      <patternFill patternType="solid">
        <fgColor indexed="43"/>
        <bgColor indexed="64"/>
      </patternFill>
    </fill>
  </fills>
  <borders count="42">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style="medium"/>
    </border>
    <border>
      <left style="medium"/>
      <right>
        <color indexed="63"/>
      </right>
      <top style="medium"/>
      <bottom style="medium"/>
    </border>
    <border>
      <left style="medium"/>
      <right style="medium"/>
      <top style="medium"/>
      <bottom style="medium"/>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189" fontId="4" fillId="0" borderId="0" applyFont="0" applyFill="0" applyBorder="0" applyAlignment="0" applyProtection="0"/>
    <xf numFmtId="191" fontId="4" fillId="0" borderId="0" applyFont="0" applyFill="0" applyBorder="0" applyAlignment="0" applyProtection="0"/>
    <xf numFmtId="188" fontId="4" fillId="0" borderId="0" applyFont="0" applyFill="0" applyBorder="0" applyAlignment="0" applyProtection="0"/>
    <xf numFmtId="190" fontId="4" fillId="0" borderId="0" applyFont="0" applyFill="0" applyBorder="0" applyAlignment="0" applyProtection="0"/>
    <xf numFmtId="0" fontId="22" fillId="0" borderId="0" applyNumberFormat="0" applyFill="0" applyBorder="0" applyAlignment="0" applyProtection="0"/>
  </cellStyleXfs>
  <cellXfs count="382">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1" fillId="0" borderId="0" xfId="0" applyFont="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3" fillId="0" borderId="0" xfId="0" applyFont="1" applyBorder="1" applyAlignment="1">
      <alignment horizontal="center"/>
    </xf>
    <xf numFmtId="0" fontId="0" fillId="0" borderId="0" xfId="0" applyBorder="1" applyAlignment="1">
      <alignment/>
    </xf>
    <xf numFmtId="0" fontId="17" fillId="0" borderId="0" xfId="0" applyFont="1" applyAlignment="1">
      <alignment/>
    </xf>
    <xf numFmtId="0" fontId="12" fillId="0" borderId="0" xfId="0" applyFont="1" applyBorder="1" applyAlignment="1">
      <alignment/>
    </xf>
    <xf numFmtId="0" fontId="5" fillId="0" borderId="0" xfId="0" applyFont="1" applyAlignment="1">
      <alignment/>
    </xf>
    <xf numFmtId="0" fontId="7" fillId="0" borderId="5" xfId="0" applyFont="1" applyBorder="1" applyAlignment="1">
      <alignment horizontal="center"/>
    </xf>
    <xf numFmtId="0" fontId="15" fillId="0" borderId="0" xfId="0" applyFont="1" applyAlignment="1">
      <alignment/>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xf>
    <xf numFmtId="0" fontId="13" fillId="0" borderId="0" xfId="0" applyFont="1" applyBorder="1" applyAlignment="1">
      <alignment/>
    </xf>
    <xf numFmtId="0" fontId="12" fillId="0" borderId="1" xfId="0" applyFont="1" applyBorder="1" applyAlignment="1">
      <alignment/>
    </xf>
    <xf numFmtId="0" fontId="0" fillId="0" borderId="7" xfId="0" applyBorder="1" applyAlignment="1">
      <alignment/>
    </xf>
    <xf numFmtId="0" fontId="0" fillId="0" borderId="8" xfId="0" applyBorder="1" applyAlignment="1">
      <alignment/>
    </xf>
    <xf numFmtId="0" fontId="11" fillId="0" borderId="9" xfId="0" applyFont="1" applyBorder="1" applyAlignment="1">
      <alignment horizontal="center"/>
    </xf>
    <xf numFmtId="0" fontId="11" fillId="0" borderId="10" xfId="0" applyFont="1" applyBorder="1" applyAlignment="1">
      <alignment/>
    </xf>
    <xf numFmtId="0" fontId="0" fillId="0" borderId="11" xfId="0" applyBorder="1" applyAlignment="1">
      <alignment/>
    </xf>
    <xf numFmtId="0" fontId="11" fillId="0" borderId="0" xfId="0" applyFont="1" applyFill="1" applyBorder="1" applyAlignment="1">
      <alignment horizontal="center"/>
    </xf>
    <xf numFmtId="0" fontId="11" fillId="0" borderId="1" xfId="0" applyFont="1" applyFill="1" applyBorder="1" applyAlignment="1">
      <alignment/>
    </xf>
    <xf numFmtId="0" fontId="11" fillId="0" borderId="7" xfId="0" applyFont="1" applyFill="1" applyBorder="1" applyAlignment="1">
      <alignment horizontal="center"/>
    </xf>
    <xf numFmtId="0" fontId="0" fillId="0" borderId="0" xfId="0" applyFill="1" applyBorder="1" applyAlignment="1">
      <alignment/>
    </xf>
    <xf numFmtId="0" fontId="11" fillId="0" borderId="12" xfId="0" applyFont="1" applyBorder="1" applyAlignment="1">
      <alignment horizontal="center"/>
    </xf>
    <xf numFmtId="0" fontId="9" fillId="0" borderId="0" xfId="0" applyFont="1" applyBorder="1" applyAlignment="1">
      <alignment/>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0" xfId="0" applyFont="1" applyFill="1" applyAlignment="1">
      <alignment horizontal="center"/>
    </xf>
    <xf numFmtId="0" fontId="0" fillId="2" borderId="0" xfId="0" applyFill="1" applyAlignment="1">
      <alignment horizontal="center"/>
    </xf>
    <xf numFmtId="0" fontId="13" fillId="2" borderId="5" xfId="0" applyFont="1" applyFill="1" applyBorder="1" applyAlignment="1">
      <alignment horizontal="center"/>
    </xf>
    <xf numFmtId="0" fontId="11" fillId="0" borderId="16" xfId="0" applyFont="1" applyBorder="1" applyAlignment="1">
      <alignment horizontal="center" shrinkToFit="1"/>
    </xf>
    <xf numFmtId="0" fontId="0" fillId="0" borderId="17" xfId="0" applyBorder="1" applyAlignment="1">
      <alignment/>
    </xf>
    <xf numFmtId="0" fontId="0" fillId="0" borderId="10" xfId="0" applyBorder="1" applyAlignment="1">
      <alignment/>
    </xf>
    <xf numFmtId="0" fontId="0" fillId="0" borderId="1" xfId="0" applyBorder="1" applyAlignment="1">
      <alignment/>
    </xf>
    <xf numFmtId="0" fontId="16" fillId="0" borderId="17" xfId="0" applyFont="1" applyFill="1" applyBorder="1" applyAlignment="1">
      <alignment horizontal="center"/>
    </xf>
    <xf numFmtId="0" fontId="12" fillId="0" borderId="18" xfId="0" applyFont="1" applyFill="1" applyBorder="1" applyAlignment="1">
      <alignment horizontal="center"/>
    </xf>
    <xf numFmtId="0" fontId="11" fillId="0" borderId="16"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Fill="1" applyBorder="1" applyAlignment="1">
      <alignment horizontal="left"/>
    </xf>
    <xf numFmtId="0" fontId="16" fillId="0" borderId="18" xfId="0" applyFont="1" applyFill="1" applyBorder="1" applyAlignment="1">
      <alignment horizontal="center"/>
    </xf>
    <xf numFmtId="0" fontId="12" fillId="0" borderId="11" xfId="0" applyFont="1" applyFill="1" applyBorder="1" applyAlignment="1">
      <alignment horizontal="center"/>
    </xf>
    <xf numFmtId="0" fontId="11" fillId="0" borderId="17" xfId="0" applyFont="1" applyFill="1" applyBorder="1" applyAlignment="1">
      <alignment/>
    </xf>
    <xf numFmtId="0" fontId="11" fillId="0" borderId="23" xfId="0" applyFont="1" applyFill="1" applyBorder="1" applyAlignment="1">
      <alignment horizontal="center"/>
    </xf>
    <xf numFmtId="0" fontId="7" fillId="0" borderId="10" xfId="0" applyFont="1" applyFill="1" applyBorder="1" applyAlignment="1">
      <alignment/>
    </xf>
    <xf numFmtId="0" fontId="0" fillId="0" borderId="0" xfId="0" applyFill="1" applyAlignment="1">
      <alignment/>
    </xf>
    <xf numFmtId="0" fontId="14" fillId="0" borderId="11" xfId="0" applyFont="1" applyFill="1" applyBorder="1" applyAlignment="1">
      <alignment horizontal="center"/>
    </xf>
    <xf numFmtId="0" fontId="10" fillId="0" borderId="17" xfId="0" applyFont="1" applyFill="1" applyBorder="1" applyAlignment="1">
      <alignment horizontal="center"/>
    </xf>
    <xf numFmtId="0" fontId="11" fillId="0" borderId="17" xfId="0" applyFont="1" applyFill="1" applyBorder="1" applyAlignment="1">
      <alignment horizontal="center"/>
    </xf>
    <xf numFmtId="0" fontId="0" fillId="0" borderId="17" xfId="0" applyFill="1" applyBorder="1" applyAlignment="1">
      <alignment horizontal="center"/>
    </xf>
    <xf numFmtId="0" fontId="12" fillId="0" borderId="7" xfId="0" applyFont="1" applyFill="1" applyBorder="1" applyAlignment="1">
      <alignment horizontal="center"/>
    </xf>
    <xf numFmtId="0" fontId="11" fillId="0" borderId="0" xfId="0" applyFont="1" applyFill="1" applyBorder="1" applyAlignment="1">
      <alignment/>
    </xf>
    <xf numFmtId="0" fontId="11" fillId="0" borderId="5" xfId="0" applyFont="1" applyFill="1" applyBorder="1" applyAlignment="1">
      <alignment horizontal="center"/>
    </xf>
    <xf numFmtId="0" fontId="7" fillId="0" borderId="1" xfId="0" applyFont="1" applyFill="1" applyBorder="1" applyAlignment="1">
      <alignment/>
    </xf>
    <xf numFmtId="0" fontId="12" fillId="0" borderId="15" xfId="0" applyFont="1" applyFill="1" applyBorder="1" applyAlignment="1">
      <alignment horizontal="center"/>
    </xf>
    <xf numFmtId="0" fontId="0" fillId="0" borderId="4" xfId="0" applyFill="1" applyBorder="1" applyAlignment="1">
      <alignment/>
    </xf>
    <xf numFmtId="0" fontId="0" fillId="0" borderId="4" xfId="0" applyFont="1" applyFill="1" applyBorder="1" applyAlignment="1">
      <alignment horizontal="center"/>
    </xf>
    <xf numFmtId="0" fontId="0" fillId="0" borderId="4" xfId="0" applyFill="1" applyBorder="1" applyAlignment="1">
      <alignment horizontal="left"/>
    </xf>
    <xf numFmtId="0" fontId="11" fillId="0" borderId="4" xfId="0" applyFont="1" applyFill="1" applyBorder="1" applyAlignment="1">
      <alignment/>
    </xf>
    <xf numFmtId="0" fontId="13" fillId="0" borderId="4" xfId="0" applyFont="1" applyFill="1" applyBorder="1" applyAlignment="1">
      <alignment horizontal="center"/>
    </xf>
    <xf numFmtId="0" fontId="11" fillId="0" borderId="4" xfId="0" applyFont="1" applyFill="1" applyBorder="1" applyAlignment="1">
      <alignment horizontal="center"/>
    </xf>
    <xf numFmtId="0" fontId="12" fillId="0" borderId="12" xfId="0" applyFont="1" applyFill="1" applyBorder="1" applyAlignment="1">
      <alignment horizontal="center"/>
    </xf>
    <xf numFmtId="0" fontId="0" fillId="0" borderId="5" xfId="0" applyFill="1" applyBorder="1" applyAlignment="1">
      <alignment/>
    </xf>
    <xf numFmtId="0" fontId="10" fillId="0" borderId="0" xfId="0" applyFont="1" applyFill="1" applyBorder="1" applyAlignment="1">
      <alignment horizontal="left"/>
    </xf>
    <xf numFmtId="0" fontId="0" fillId="0" borderId="1" xfId="0" applyFill="1" applyBorder="1" applyAlignment="1">
      <alignment/>
    </xf>
    <xf numFmtId="0" fontId="10" fillId="0" borderId="0" xfId="0" applyFont="1" applyFill="1" applyBorder="1" applyAlignment="1">
      <alignment/>
    </xf>
    <xf numFmtId="0" fontId="13" fillId="0" borderId="7" xfId="0" applyFont="1" applyFill="1" applyBorder="1" applyAlignment="1">
      <alignment/>
    </xf>
    <xf numFmtId="0" fontId="19" fillId="0" borderId="4" xfId="0" applyFont="1" applyFill="1" applyBorder="1" applyAlignment="1">
      <alignment/>
    </xf>
    <xf numFmtId="0" fontId="0" fillId="0" borderId="22" xfId="0" applyFill="1" applyBorder="1" applyAlignment="1">
      <alignment horizontal="left"/>
    </xf>
    <xf numFmtId="0" fontId="11" fillId="0" borderId="23" xfId="0" applyFont="1" applyFill="1" applyBorder="1" applyAlignment="1">
      <alignment horizontal="left"/>
    </xf>
    <xf numFmtId="0" fontId="13" fillId="0" borderId="7" xfId="0" applyFont="1" applyFill="1" applyBorder="1" applyAlignment="1">
      <alignment horizontal="center" shrinkToFit="1"/>
    </xf>
    <xf numFmtId="0" fontId="13" fillId="0" borderId="8" xfId="0" applyFont="1" applyFill="1" applyBorder="1" applyAlignment="1">
      <alignment shrinkToFit="1"/>
    </xf>
    <xf numFmtId="0" fontId="11" fillId="0" borderId="22" xfId="0" applyFont="1" applyFill="1" applyBorder="1" applyAlignment="1">
      <alignment/>
    </xf>
    <xf numFmtId="0" fontId="13" fillId="0" borderId="22" xfId="0" applyFont="1" applyFill="1" applyBorder="1" applyAlignment="1">
      <alignment horizontal="center"/>
    </xf>
    <xf numFmtId="0" fontId="19" fillId="0" borderId="22" xfId="0" applyFont="1" applyFill="1" applyBorder="1" applyAlignment="1">
      <alignment/>
    </xf>
    <xf numFmtId="0" fontId="11" fillId="0" borderId="22" xfId="0" applyFont="1" applyFill="1" applyBorder="1" applyAlignment="1">
      <alignment horizontal="center"/>
    </xf>
    <xf numFmtId="0" fontId="11" fillId="0" borderId="22" xfId="0" applyFont="1" applyFill="1" applyBorder="1" applyAlignment="1">
      <alignment/>
    </xf>
    <xf numFmtId="0" fontId="0" fillId="0" borderId="2" xfId="0" applyFill="1" applyBorder="1" applyAlignment="1">
      <alignment/>
    </xf>
    <xf numFmtId="0" fontId="12" fillId="0" borderId="9" xfId="0" applyFont="1" applyFill="1" applyBorder="1" applyAlignment="1">
      <alignment horizontal="center"/>
    </xf>
    <xf numFmtId="0" fontId="0" fillId="0" borderId="24" xfId="0" applyFill="1" applyBorder="1" applyAlignment="1">
      <alignment/>
    </xf>
    <xf numFmtId="205" fontId="0" fillId="0" borderId="24" xfId="0" applyNumberFormat="1" applyFill="1" applyBorder="1" applyAlignment="1">
      <alignment horizontal="center"/>
    </xf>
    <xf numFmtId="0" fontId="11" fillId="0" borderId="2" xfId="0" applyFont="1" applyFill="1" applyBorder="1" applyAlignment="1">
      <alignment/>
    </xf>
    <xf numFmtId="0" fontId="14" fillId="0" borderId="17" xfId="0" applyFont="1" applyFill="1" applyBorder="1" applyAlignment="1">
      <alignment horizontal="center"/>
    </xf>
    <xf numFmtId="0" fontId="0" fillId="0" borderId="17" xfId="0" applyFill="1" applyBorder="1" applyAlignment="1">
      <alignment/>
    </xf>
    <xf numFmtId="0" fontId="12" fillId="0" borderId="17" xfId="0" applyFont="1" applyFill="1" applyBorder="1" applyAlignment="1">
      <alignment horizontal="center"/>
    </xf>
    <xf numFmtId="0" fontId="5" fillId="0" borderId="0" xfId="0" applyFont="1" applyFill="1" applyAlignment="1">
      <alignment/>
    </xf>
    <xf numFmtId="0" fontId="12" fillId="0" borderId="4" xfId="0" applyFont="1" applyFill="1" applyBorder="1" applyAlignment="1">
      <alignment horizontal="center"/>
    </xf>
    <xf numFmtId="0" fontId="12" fillId="0" borderId="0" xfId="0" applyFont="1" applyFill="1" applyBorder="1" applyAlignment="1">
      <alignment horizontal="center"/>
    </xf>
    <xf numFmtId="207" fontId="12" fillId="0" borderId="4" xfId="0" applyNumberFormat="1" applyFont="1" applyFill="1" applyBorder="1" applyAlignment="1">
      <alignment horizontal="center"/>
    </xf>
    <xf numFmtId="0" fontId="14" fillId="0" borderId="7" xfId="0" applyFont="1" applyFill="1" applyBorder="1" applyAlignment="1">
      <alignment horizontal="center"/>
    </xf>
    <xf numFmtId="0" fontId="6" fillId="0" borderId="0" xfId="0" applyFont="1" applyFill="1" applyBorder="1" applyAlignment="1">
      <alignment/>
    </xf>
    <xf numFmtId="0" fontId="0" fillId="0" borderId="0" xfId="0" applyFill="1" applyBorder="1" applyAlignment="1">
      <alignment/>
    </xf>
    <xf numFmtId="0" fontId="11" fillId="0" borderId="23" xfId="0" applyFont="1" applyFill="1" applyBorder="1" applyAlignment="1">
      <alignment shrinkToFit="1"/>
    </xf>
    <xf numFmtId="0" fontId="11" fillId="0" borderId="0" xfId="0" applyFont="1" applyFill="1" applyBorder="1" applyAlignment="1">
      <alignment horizontal="center"/>
    </xf>
    <xf numFmtId="0" fontId="11" fillId="0" borderId="4" xfId="0" applyFont="1" applyFill="1" applyBorder="1" applyAlignment="1">
      <alignment horizontal="left"/>
    </xf>
    <xf numFmtId="0" fontId="12" fillId="0" borderId="22" xfId="0" applyFont="1" applyFill="1" applyBorder="1" applyAlignment="1">
      <alignment horizontal="center"/>
    </xf>
    <xf numFmtId="207" fontId="12" fillId="0" borderId="22" xfId="0" applyNumberFormat="1" applyFont="1" applyFill="1" applyBorder="1" applyAlignment="1">
      <alignment horizontal="center"/>
    </xf>
    <xf numFmtId="0" fontId="0" fillId="0" borderId="22" xfId="0" applyFill="1" applyBorder="1" applyAlignment="1">
      <alignment/>
    </xf>
    <xf numFmtId="0" fontId="0" fillId="0" borderId="10" xfId="0" applyFill="1" applyBorder="1" applyAlignment="1">
      <alignment/>
    </xf>
    <xf numFmtId="0" fontId="13" fillId="0" borderId="10" xfId="0" applyFont="1" applyFill="1" applyBorder="1" applyAlignment="1">
      <alignment horizontal="center"/>
    </xf>
    <xf numFmtId="0" fontId="12" fillId="0" borderId="25" xfId="0" applyFont="1" applyFill="1" applyBorder="1" applyAlignment="1">
      <alignment horizontal="center"/>
    </xf>
    <xf numFmtId="0" fontId="0" fillId="0" borderId="22" xfId="0" applyFill="1" applyBorder="1" applyAlignment="1">
      <alignment horizontal="center"/>
    </xf>
    <xf numFmtId="0" fontId="12" fillId="0" borderId="2" xfId="0" applyFont="1" applyFill="1" applyBorder="1" applyAlignment="1">
      <alignment horizontal="center"/>
    </xf>
    <xf numFmtId="0" fontId="12" fillId="0" borderId="1" xfId="0" applyFont="1" applyFill="1" applyBorder="1" applyAlignment="1">
      <alignment horizontal="center"/>
    </xf>
    <xf numFmtId="0" fontId="11" fillId="0" borderId="0" xfId="0" applyFont="1" applyFill="1" applyAlignment="1">
      <alignment/>
    </xf>
    <xf numFmtId="0" fontId="17" fillId="0" borderId="0" xfId="0" applyFont="1" applyFill="1" applyAlignment="1">
      <alignment/>
    </xf>
    <xf numFmtId="0" fontId="0" fillId="0" borderId="18" xfId="0" applyFill="1" applyBorder="1" applyAlignment="1">
      <alignment horizontal="center"/>
    </xf>
    <xf numFmtId="0" fontId="11" fillId="0" borderId="26" xfId="0" applyFont="1" applyFill="1" applyBorder="1" applyAlignment="1">
      <alignment/>
    </xf>
    <xf numFmtId="0" fontId="12" fillId="0" borderId="2" xfId="0" applyFont="1" applyFill="1" applyBorder="1" applyAlignment="1">
      <alignment horizontal="center"/>
    </xf>
    <xf numFmtId="0" fontId="11" fillId="0" borderId="4" xfId="0" applyFont="1" applyFill="1" applyBorder="1" applyAlignment="1">
      <alignment horizontal="center" shrinkToFit="1"/>
    </xf>
    <xf numFmtId="0" fontId="0" fillId="0" borderId="0" xfId="0" applyFill="1" applyBorder="1" applyAlignment="1">
      <alignment horizontal="center"/>
    </xf>
    <xf numFmtId="0" fontId="16" fillId="0" borderId="27" xfId="0" applyFont="1" applyFill="1" applyBorder="1" applyAlignment="1">
      <alignment horizontal="center"/>
    </xf>
    <xf numFmtId="0" fontId="0" fillId="0" borderId="18" xfId="0" applyFill="1" applyBorder="1" applyAlignment="1">
      <alignment horizontal="center"/>
    </xf>
    <xf numFmtId="0" fontId="0" fillId="0" borderId="3" xfId="0" applyFill="1" applyBorder="1" applyAlignment="1">
      <alignment horizontal="center"/>
    </xf>
    <xf numFmtId="0" fontId="12" fillId="0" borderId="7" xfId="0" applyFont="1" applyFill="1" applyBorder="1" applyAlignment="1">
      <alignment horizontal="center" shrinkToFit="1"/>
    </xf>
    <xf numFmtId="0" fontId="0" fillId="0" borderId="0" xfId="0" applyFill="1" applyBorder="1" applyAlignment="1">
      <alignment shrinkToFit="1"/>
    </xf>
    <xf numFmtId="0" fontId="11" fillId="0" borderId="18" xfId="0" applyFont="1" applyFill="1" applyBorder="1" applyAlignment="1">
      <alignment horizontal="center" shrinkToFit="1"/>
    </xf>
    <xf numFmtId="0" fontId="15" fillId="0" borderId="18" xfId="0" applyFont="1" applyFill="1" applyBorder="1" applyAlignment="1">
      <alignment horizontal="center" shrinkToFit="1"/>
    </xf>
    <xf numFmtId="0" fontId="16" fillId="0" borderId="18" xfId="0" applyFont="1" applyFill="1" applyBorder="1" applyAlignment="1">
      <alignment horizontal="center"/>
    </xf>
    <xf numFmtId="0" fontId="12" fillId="0" borderId="18" xfId="0" applyFont="1" applyFill="1" applyBorder="1" applyAlignment="1">
      <alignment horizontal="center" shrinkToFit="1"/>
    </xf>
    <xf numFmtId="0" fontId="16" fillId="0" borderId="3" xfId="0" applyFont="1" applyFill="1" applyBorder="1" applyAlignment="1">
      <alignment horizontal="center"/>
    </xf>
    <xf numFmtId="0" fontId="0" fillId="0" borderId="0" xfId="0" applyFill="1" applyBorder="1" applyAlignment="1">
      <alignment/>
    </xf>
    <xf numFmtId="207" fontId="14" fillId="0" borderId="4" xfId="0" applyNumberFormat="1" applyFont="1" applyFill="1" applyBorder="1" applyAlignment="1">
      <alignment horizontal="center"/>
    </xf>
    <xf numFmtId="0" fontId="15" fillId="0" borderId="0" xfId="0" applyFont="1" applyFill="1" applyBorder="1" applyAlignment="1">
      <alignment/>
    </xf>
    <xf numFmtId="207" fontId="7" fillId="0" borderId="4" xfId="0" applyNumberFormat="1" applyFont="1" applyFill="1" applyBorder="1" applyAlignment="1">
      <alignment horizontal="center"/>
    </xf>
    <xf numFmtId="207" fontId="15" fillId="0" borderId="4" xfId="0" applyNumberFormat="1" applyFont="1" applyFill="1" applyBorder="1" applyAlignment="1">
      <alignment horizontal="center"/>
    </xf>
    <xf numFmtId="0" fontId="9" fillId="0" borderId="0" xfId="0" applyFont="1" applyFill="1" applyBorder="1" applyAlignment="1">
      <alignment horizontal="center"/>
    </xf>
    <xf numFmtId="0" fontId="13" fillId="0" borderId="0" xfId="0" applyFont="1" applyFill="1" applyBorder="1" applyAlignment="1">
      <alignment horizontal="center"/>
    </xf>
    <xf numFmtId="207" fontId="7" fillId="0" borderId="4" xfId="0" applyNumberFormat="1" applyFont="1" applyFill="1" applyBorder="1" applyAlignment="1">
      <alignment horizontal="center" shrinkToFit="1"/>
    </xf>
    <xf numFmtId="0" fontId="13" fillId="0" borderId="7" xfId="0" applyFont="1" applyFill="1" applyBorder="1" applyAlignment="1">
      <alignment horizontal="center"/>
    </xf>
    <xf numFmtId="0" fontId="13" fillId="0" borderId="7" xfId="0" applyFont="1" applyFill="1" applyBorder="1" applyAlignment="1">
      <alignment horizontal="center" vertical="center" shrinkToFit="1"/>
    </xf>
    <xf numFmtId="0" fontId="0" fillId="0" borderId="0" xfId="0" applyFill="1" applyBorder="1" applyAlignment="1">
      <alignment vertical="center"/>
    </xf>
    <xf numFmtId="207" fontId="7" fillId="0" borderId="4"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shrinkToFit="1"/>
    </xf>
    <xf numFmtId="0" fontId="0" fillId="0" borderId="8" xfId="0" applyFill="1" applyBorder="1" applyAlignment="1">
      <alignment/>
    </xf>
    <xf numFmtId="0" fontId="12" fillId="0" borderId="0" xfId="0" applyFont="1" applyFill="1" applyBorder="1" applyAlignment="1">
      <alignment horizontal="center" shrinkToFit="1"/>
    </xf>
    <xf numFmtId="0" fontId="0" fillId="0" borderId="0" xfId="0" applyFill="1" applyBorder="1" applyAlignment="1">
      <alignment horizontal="center"/>
    </xf>
    <xf numFmtId="0" fontId="12" fillId="0" borderId="15" xfId="0" applyFont="1" applyFill="1" applyBorder="1" applyAlignment="1">
      <alignment horizontal="center" shrinkToFit="1"/>
    </xf>
    <xf numFmtId="0" fontId="11" fillId="0" borderId="4" xfId="0" applyFont="1" applyFill="1" applyBorder="1" applyAlignment="1">
      <alignment horizontal="center" shrinkToFit="1"/>
    </xf>
    <xf numFmtId="0" fontId="0" fillId="0" borderId="0" xfId="0" applyFill="1" applyAlignment="1">
      <alignment horizontal="center"/>
    </xf>
    <xf numFmtId="0" fontId="12" fillId="0" borderId="1" xfId="0" applyFont="1" applyFill="1" applyBorder="1" applyAlignment="1">
      <alignment horizontal="center"/>
    </xf>
    <xf numFmtId="0" fontId="11" fillId="0" borderId="24" xfId="0" applyFont="1" applyFill="1" applyBorder="1" applyAlignment="1">
      <alignment/>
    </xf>
    <xf numFmtId="0" fontId="9" fillId="0" borderId="0" xfId="0" applyFont="1" applyFill="1" applyAlignment="1">
      <alignment horizontal="center"/>
    </xf>
    <xf numFmtId="0" fontId="11" fillId="0" borderId="11" xfId="0" applyFont="1" applyFill="1" applyBorder="1" applyAlignment="1">
      <alignment horizontal="center"/>
    </xf>
    <xf numFmtId="0" fontId="11" fillId="0" borderId="10" xfId="0" applyFont="1" applyFill="1" applyBorder="1" applyAlignment="1">
      <alignment/>
    </xf>
    <xf numFmtId="0" fontId="15" fillId="0" borderId="0" xfId="0" applyFont="1" applyFill="1" applyBorder="1" applyAlignment="1">
      <alignment horizontal="center"/>
    </xf>
    <xf numFmtId="0" fontId="15" fillId="0" borderId="0" xfId="0" applyFont="1" applyFill="1" applyAlignment="1">
      <alignment/>
    </xf>
    <xf numFmtId="207" fontId="11" fillId="0" borderId="4" xfId="0" applyNumberFormat="1" applyFont="1" applyFill="1" applyBorder="1" applyAlignment="1">
      <alignment horizontal="center"/>
    </xf>
    <xf numFmtId="207" fontId="11" fillId="0" borderId="5" xfId="0" applyNumberFormat="1" applyFont="1" applyFill="1" applyBorder="1" applyAlignment="1">
      <alignment horizontal="center"/>
    </xf>
    <xf numFmtId="0" fontId="0" fillId="0" borderId="8" xfId="0" applyFill="1" applyBorder="1" applyAlignment="1">
      <alignment horizontal="center"/>
    </xf>
    <xf numFmtId="0" fontId="11" fillId="0" borderId="27" xfId="0" applyFont="1" applyFill="1" applyBorder="1" applyAlignment="1">
      <alignment/>
    </xf>
    <xf numFmtId="0" fontId="11" fillId="0" borderId="3" xfId="0" applyFont="1" applyFill="1" applyBorder="1" applyAlignment="1">
      <alignment/>
    </xf>
    <xf numFmtId="0" fontId="11" fillId="0" borderId="11" xfId="0" applyFont="1" applyFill="1" applyBorder="1" applyAlignment="1">
      <alignment/>
    </xf>
    <xf numFmtId="0" fontId="14" fillId="0" borderId="23" xfId="0" applyFont="1" applyFill="1" applyBorder="1" applyAlignment="1">
      <alignment horizontal="center"/>
    </xf>
    <xf numFmtId="207" fontId="14" fillId="0" borderId="23" xfId="0" applyNumberFormat="1" applyFont="1" applyFill="1" applyBorder="1" applyAlignment="1">
      <alignment horizontal="center" shrinkToFit="1"/>
    </xf>
    <xf numFmtId="0" fontId="11" fillId="0" borderId="8" xfId="0" applyFont="1" applyFill="1" applyBorder="1" applyAlignment="1">
      <alignment/>
    </xf>
    <xf numFmtId="0" fontId="17" fillId="0" borderId="22" xfId="0" applyFont="1" applyFill="1" applyBorder="1" applyAlignment="1">
      <alignment/>
    </xf>
    <xf numFmtId="0" fontId="17" fillId="0" borderId="22" xfId="0" applyFont="1" applyFill="1" applyBorder="1" applyAlignment="1">
      <alignment horizontal="center"/>
    </xf>
    <xf numFmtId="0" fontId="11" fillId="0" borderId="2" xfId="0" applyFont="1" applyFill="1" applyBorder="1" applyAlignment="1">
      <alignment/>
    </xf>
    <xf numFmtId="0" fontId="11" fillId="0" borderId="7" xfId="0" applyFont="1" applyFill="1" applyBorder="1" applyAlignment="1">
      <alignment/>
    </xf>
    <xf numFmtId="0" fontId="11" fillId="0" borderId="1" xfId="0" applyFont="1" applyFill="1" applyBorder="1" applyAlignment="1">
      <alignment horizontal="center"/>
    </xf>
    <xf numFmtId="0" fontId="12" fillId="0" borderId="18" xfId="0" applyFont="1" applyFill="1" applyBorder="1" applyAlignment="1">
      <alignment horizontal="center"/>
    </xf>
    <xf numFmtId="0" fontId="11" fillId="0" borderId="28" xfId="0" applyFont="1" applyFill="1" applyBorder="1" applyAlignment="1">
      <alignment horizontal="center"/>
    </xf>
    <xf numFmtId="0" fontId="0" fillId="0" borderId="17" xfId="0" applyFill="1" applyBorder="1" applyAlignment="1">
      <alignment horizontal="center"/>
    </xf>
    <xf numFmtId="0" fontId="0" fillId="0" borderId="4" xfId="0" applyFill="1" applyBorder="1" applyAlignment="1">
      <alignment horizontal="center"/>
    </xf>
    <xf numFmtId="0" fontId="11" fillId="0" borderId="15" xfId="0" applyFont="1" applyFill="1" applyBorder="1" applyAlignment="1">
      <alignment/>
    </xf>
    <xf numFmtId="0" fontId="29" fillId="0" borderId="12" xfId="0" applyFont="1" applyFill="1" applyBorder="1" applyAlignment="1">
      <alignment horizontal="center"/>
    </xf>
    <xf numFmtId="0" fontId="29" fillId="0" borderId="5" xfId="0" applyFont="1" applyFill="1" applyBorder="1" applyAlignment="1">
      <alignment horizontal="center"/>
    </xf>
    <xf numFmtId="0" fontId="12" fillId="0" borderId="7" xfId="0" applyFont="1" applyFill="1" applyBorder="1" applyAlignment="1">
      <alignment horizontal="center"/>
    </xf>
    <xf numFmtId="0" fontId="12" fillId="0" borderId="0" xfId="0" applyFont="1" applyFill="1" applyBorder="1" applyAlignment="1">
      <alignment horizontal="center"/>
    </xf>
    <xf numFmtId="0" fontId="11" fillId="0" borderId="10" xfId="0" applyFont="1" applyFill="1" applyBorder="1" applyAlignment="1">
      <alignment horizontal="center"/>
    </xf>
    <xf numFmtId="0" fontId="11" fillId="0" borderId="2" xfId="0" applyFont="1" applyFill="1" applyBorder="1" applyAlignment="1">
      <alignment horizontal="center"/>
    </xf>
    <xf numFmtId="0" fontId="0" fillId="0" borderId="11" xfId="0" applyFill="1" applyBorder="1" applyAlignment="1">
      <alignment/>
    </xf>
    <xf numFmtId="0" fontId="0" fillId="0" borderId="7" xfId="0" applyFill="1" applyBorder="1" applyAlignment="1">
      <alignment/>
    </xf>
    <xf numFmtId="0" fontId="0" fillId="0" borderId="5" xfId="0" applyFill="1" applyBorder="1" applyAlignment="1">
      <alignment horizontal="center"/>
    </xf>
    <xf numFmtId="0" fontId="0" fillId="0" borderId="24" xfId="0" applyFill="1" applyBorder="1" applyAlignment="1">
      <alignment horizontal="center"/>
    </xf>
    <xf numFmtId="0" fontId="11" fillId="0" borderId="11" xfId="0" applyFont="1" applyFill="1" applyBorder="1" applyAlignment="1">
      <alignment vertical="top" wrapText="1"/>
    </xf>
    <xf numFmtId="0" fontId="11" fillId="0" borderId="17" xfId="0" applyFont="1" applyFill="1" applyBorder="1" applyAlignment="1">
      <alignment vertical="top" wrapText="1"/>
    </xf>
    <xf numFmtId="0" fontId="14" fillId="0" borderId="17" xfId="0" applyFont="1" applyFill="1" applyBorder="1" applyAlignment="1">
      <alignment vertical="top" wrapText="1"/>
    </xf>
    <xf numFmtId="0" fontId="14" fillId="0" borderId="23" xfId="0" applyFont="1" applyFill="1" applyBorder="1" applyAlignment="1">
      <alignment horizontal="center" vertical="top" wrapText="1"/>
    </xf>
    <xf numFmtId="0" fontId="11" fillId="0" borderId="17" xfId="0" applyFont="1" applyFill="1" applyBorder="1" applyAlignment="1">
      <alignment vertical="top"/>
    </xf>
    <xf numFmtId="0" fontId="11" fillId="0" borderId="10" xfId="0" applyFont="1" applyFill="1" applyBorder="1" applyAlignment="1">
      <alignment vertical="top" wrapText="1"/>
    </xf>
    <xf numFmtId="0" fontId="11" fillId="0" borderId="10" xfId="0" applyFont="1" applyFill="1" applyBorder="1" applyAlignment="1">
      <alignment/>
    </xf>
    <xf numFmtId="0" fontId="12" fillId="0" borderId="17" xfId="0" applyFont="1" applyFill="1" applyBorder="1" applyAlignment="1">
      <alignment horizontal="center"/>
    </xf>
    <xf numFmtId="0" fontId="15" fillId="0" borderId="17" xfId="0" applyFont="1" applyFill="1" applyBorder="1" applyAlignment="1">
      <alignment/>
    </xf>
    <xf numFmtId="0" fontId="15" fillId="0" borderId="10" xfId="0" applyFont="1" applyFill="1" applyBorder="1" applyAlignment="1">
      <alignment/>
    </xf>
    <xf numFmtId="0" fontId="12" fillId="0" borderId="11" xfId="0" applyFont="1" applyFill="1" applyBorder="1" applyAlignment="1">
      <alignment horizontal="center"/>
    </xf>
    <xf numFmtId="0" fontId="11" fillId="0" borderId="0" xfId="0" applyFont="1" applyFill="1" applyBorder="1" applyAlignment="1">
      <alignment vertical="top" wrapText="1"/>
    </xf>
    <xf numFmtId="0" fontId="0" fillId="0" borderId="3" xfId="0" applyFill="1" applyBorder="1" applyAlignment="1">
      <alignment/>
    </xf>
    <xf numFmtId="0" fontId="11" fillId="0" borderId="24" xfId="0" applyFont="1" applyFill="1" applyBorder="1" applyAlignment="1">
      <alignment horizontal="center" shrinkToFit="1"/>
    </xf>
    <xf numFmtId="0" fontId="13" fillId="0" borderId="0" xfId="0" applyFont="1" applyFill="1" applyBorder="1" applyAlignment="1">
      <alignment/>
    </xf>
    <xf numFmtId="0" fontId="11" fillId="0" borderId="25" xfId="0" applyFont="1" applyFill="1" applyBorder="1" applyAlignment="1">
      <alignment horizontal="center"/>
    </xf>
    <xf numFmtId="0" fontId="11" fillId="0" borderId="11" xfId="0" applyFont="1" applyFill="1" applyBorder="1" applyAlignment="1">
      <alignment/>
    </xf>
    <xf numFmtId="0" fontId="11" fillId="0" borderId="5" xfId="0" applyFont="1" applyFill="1" applyBorder="1" applyAlignment="1">
      <alignment horizontal="center" shrinkToFit="1"/>
    </xf>
    <xf numFmtId="0" fontId="0" fillId="0" borderId="27" xfId="0" applyFill="1" applyBorder="1" applyAlignment="1">
      <alignment/>
    </xf>
    <xf numFmtId="0" fontId="14" fillId="0" borderId="10" xfId="0" applyFont="1" applyFill="1" applyBorder="1" applyAlignment="1">
      <alignment horizontal="center"/>
    </xf>
    <xf numFmtId="0" fontId="11" fillId="0" borderId="22" xfId="0" applyFont="1" applyFill="1" applyBorder="1" applyAlignment="1">
      <alignment horizontal="center"/>
    </xf>
    <xf numFmtId="0" fontId="0" fillId="0" borderId="22" xfId="0" applyFill="1" applyBorder="1" applyAlignment="1">
      <alignment horizontal="center"/>
    </xf>
    <xf numFmtId="0" fontId="11" fillId="0" borderId="8" xfId="0" applyFont="1" applyFill="1" applyBorder="1" applyAlignment="1">
      <alignment/>
    </xf>
    <xf numFmtId="0" fontId="12" fillId="0" borderId="3" xfId="0" applyFont="1" applyFill="1" applyBorder="1" applyAlignment="1">
      <alignment horizontal="center"/>
    </xf>
    <xf numFmtId="0" fontId="12" fillId="0" borderId="27" xfId="0" applyFont="1" applyFill="1" applyBorder="1" applyAlignment="1">
      <alignment horizontal="center"/>
    </xf>
    <xf numFmtId="0" fontId="11" fillId="0" borderId="12" xfId="0" applyFont="1" applyFill="1" applyBorder="1" applyAlignment="1">
      <alignment horizontal="center"/>
    </xf>
    <xf numFmtId="0" fontId="11" fillId="0" borderId="16" xfId="0" applyFont="1" applyFill="1" applyBorder="1" applyAlignment="1">
      <alignment horizontal="center" shrinkToFit="1"/>
    </xf>
    <xf numFmtId="0" fontId="11" fillId="0" borderId="19" xfId="0" applyFont="1" applyFill="1" applyBorder="1" applyAlignment="1">
      <alignment horizontal="center" shrinkToFit="1"/>
    </xf>
    <xf numFmtId="0" fontId="11" fillId="0" borderId="29" xfId="0" applyFont="1" applyFill="1" applyBorder="1" applyAlignment="1">
      <alignment horizontal="center"/>
    </xf>
    <xf numFmtId="0" fontId="11" fillId="0" borderId="9" xfId="0" applyFont="1" applyFill="1" applyBorder="1" applyAlignment="1">
      <alignment horizontal="center"/>
    </xf>
    <xf numFmtId="0" fontId="11" fillId="0" borderId="20" xfId="0" applyFont="1" applyFill="1" applyBorder="1" applyAlignment="1">
      <alignment horizontal="center" shrinkToFit="1"/>
    </xf>
    <xf numFmtId="0" fontId="11" fillId="0" borderId="21" xfId="0" applyFont="1" applyFill="1" applyBorder="1" applyAlignment="1">
      <alignment horizontal="center" shrinkToFit="1"/>
    </xf>
    <xf numFmtId="0" fontId="11" fillId="0" borderId="26" xfId="0" applyFont="1" applyFill="1" applyBorder="1" applyAlignment="1">
      <alignment horizontal="center"/>
    </xf>
    <xf numFmtId="0" fontId="11" fillId="0" borderId="27" xfId="0" applyFont="1" applyFill="1" applyBorder="1" applyAlignment="1">
      <alignment horizontal="center"/>
    </xf>
    <xf numFmtId="0" fontId="12" fillId="0" borderId="3" xfId="0" applyFont="1" applyFill="1" applyBorder="1" applyAlignment="1">
      <alignment horizontal="center" shrinkToFit="1"/>
    </xf>
    <xf numFmtId="0" fontId="12" fillId="0" borderId="27" xfId="0" applyFont="1" applyFill="1" applyBorder="1" applyAlignment="1">
      <alignment horizontal="center" shrinkToFit="1"/>
    </xf>
    <xf numFmtId="0" fontId="11" fillId="0" borderId="3" xfId="0" applyFont="1" applyFill="1" applyBorder="1" applyAlignment="1">
      <alignment horizontal="center"/>
    </xf>
    <xf numFmtId="0" fontId="15" fillId="0" borderId="7" xfId="0" applyFont="1" applyFill="1" applyBorder="1" applyAlignment="1">
      <alignment/>
    </xf>
    <xf numFmtId="0" fontId="13" fillId="0" borderId="5" xfId="0" applyFont="1" applyFill="1" applyBorder="1" applyAlignment="1">
      <alignment horizontal="center"/>
    </xf>
    <xf numFmtId="0" fontId="13" fillId="0" borderId="6" xfId="0" applyFont="1" applyFill="1" applyBorder="1" applyAlignment="1">
      <alignment horizontal="center"/>
    </xf>
    <xf numFmtId="0" fontId="12" fillId="0" borderId="1" xfId="0" applyFont="1" applyFill="1" applyBorder="1" applyAlignment="1">
      <alignment/>
    </xf>
    <xf numFmtId="0" fontId="12" fillId="0" borderId="25" xfId="0" applyFont="1" applyFill="1" applyBorder="1" applyAlignment="1">
      <alignment horizontal="center"/>
    </xf>
    <xf numFmtId="0" fontId="11" fillId="0" borderId="4" xfId="0" applyFont="1" applyFill="1" applyBorder="1" applyAlignment="1">
      <alignment/>
    </xf>
    <xf numFmtId="0" fontId="11" fillId="0" borderId="25" xfId="0" applyFont="1" applyFill="1" applyBorder="1" applyAlignment="1">
      <alignment/>
    </xf>
    <xf numFmtId="0" fontId="11" fillId="0" borderId="5" xfId="0" applyFont="1" applyFill="1" applyBorder="1" applyAlignment="1">
      <alignment shrinkToFit="1"/>
    </xf>
    <xf numFmtId="0" fontId="11" fillId="0" borderId="29" xfId="0" applyFont="1" applyFill="1" applyBorder="1" applyAlignment="1">
      <alignment shrinkToFit="1"/>
    </xf>
    <xf numFmtId="0" fontId="11" fillId="0" borderId="4" xfId="0" applyFont="1" applyFill="1" applyBorder="1" applyAlignment="1">
      <alignment wrapText="1"/>
    </xf>
    <xf numFmtId="0" fontId="12" fillId="0" borderId="8" xfId="0" applyFont="1" applyFill="1" applyBorder="1" applyAlignment="1">
      <alignment horizontal="center"/>
    </xf>
    <xf numFmtId="0" fontId="12" fillId="0" borderId="22" xfId="0" applyFont="1" applyFill="1" applyBorder="1" applyAlignment="1">
      <alignment horizontal="center"/>
    </xf>
    <xf numFmtId="0" fontId="14" fillId="0" borderId="11" xfId="0" applyFont="1" applyFill="1" applyBorder="1" applyAlignment="1">
      <alignment horizontal="center"/>
    </xf>
    <xf numFmtId="0" fontId="14" fillId="0" borderId="17" xfId="0" applyFont="1" applyFill="1" applyBorder="1" applyAlignment="1">
      <alignment horizontal="center"/>
    </xf>
    <xf numFmtId="0" fontId="12" fillId="0" borderId="0" xfId="0" applyFont="1" applyFill="1" applyBorder="1" applyAlignment="1">
      <alignment/>
    </xf>
    <xf numFmtId="0" fontId="7" fillId="0" borderId="5" xfId="0" applyFont="1" applyFill="1" applyBorder="1" applyAlignment="1">
      <alignment horizontal="center"/>
    </xf>
    <xf numFmtId="0" fontId="9" fillId="0" borderId="0" xfId="0" applyFont="1" applyFill="1" applyBorder="1" applyAlignment="1">
      <alignment/>
    </xf>
    <xf numFmtId="0" fontId="13" fillId="0" borderId="5" xfId="0" applyFont="1" applyFill="1" applyBorder="1" applyAlignment="1">
      <alignment horizontal="center" shrinkToFit="1"/>
    </xf>
    <xf numFmtId="0" fontId="11" fillId="0" borderId="17" xfId="0" applyFont="1" applyFill="1" applyBorder="1" applyAlignment="1">
      <alignment horizontal="center"/>
    </xf>
    <xf numFmtId="0" fontId="0" fillId="0" borderId="17" xfId="0" applyFill="1" applyBorder="1" applyAlignment="1">
      <alignment/>
    </xf>
    <xf numFmtId="0" fontId="0" fillId="0" borderId="10" xfId="0" applyFill="1" applyBorder="1" applyAlignment="1">
      <alignment/>
    </xf>
    <xf numFmtId="0" fontId="11" fillId="0" borderId="22" xfId="0" applyFont="1" applyFill="1" applyBorder="1" applyAlignment="1">
      <alignment/>
    </xf>
    <xf numFmtId="0" fontId="11" fillId="0" borderId="2" xfId="0" applyFont="1" applyFill="1" applyBorder="1" applyAlignment="1">
      <alignment/>
    </xf>
    <xf numFmtId="0" fontId="11" fillId="0" borderId="23" xfId="0" applyFont="1" applyFill="1" applyBorder="1" applyAlignment="1">
      <alignment horizontal="center"/>
    </xf>
    <xf numFmtId="0" fontId="11" fillId="0" borderId="5" xfId="0" applyFont="1" applyFill="1" applyBorder="1" applyAlignment="1">
      <alignment horizontal="center"/>
    </xf>
    <xf numFmtId="0" fontId="13" fillId="0" borderId="4" xfId="0" applyFont="1" applyFill="1" applyBorder="1" applyAlignment="1">
      <alignment horizontal="center"/>
    </xf>
    <xf numFmtId="0" fontId="11" fillId="0" borderId="4" xfId="0" applyFont="1" applyFill="1" applyBorder="1" applyAlignment="1">
      <alignment horizontal="center"/>
    </xf>
    <xf numFmtId="0" fontId="12" fillId="0" borderId="15" xfId="0" applyFont="1" applyFill="1" applyBorder="1" applyAlignment="1">
      <alignment horizontal="center"/>
    </xf>
    <xf numFmtId="0" fontId="12" fillId="0" borderId="4" xfId="0" applyFont="1" applyFill="1" applyBorder="1" applyAlignment="1">
      <alignment horizontal="center"/>
    </xf>
    <xf numFmtId="0" fontId="29" fillId="0" borderId="15" xfId="0" applyFont="1" applyFill="1" applyBorder="1" applyAlignment="1">
      <alignment horizontal="center"/>
    </xf>
    <xf numFmtId="0" fontId="29" fillId="0" borderId="4" xfId="0" applyFont="1" applyFill="1" applyBorder="1" applyAlignment="1">
      <alignment horizontal="center"/>
    </xf>
    <xf numFmtId="0" fontId="11" fillId="0" borderId="15" xfId="0" applyFont="1" applyFill="1" applyBorder="1" applyAlignment="1">
      <alignment horizontal="left"/>
    </xf>
    <xf numFmtId="0" fontId="11" fillId="0" borderId="12" xfId="0" applyFont="1" applyFill="1" applyBorder="1" applyAlignment="1">
      <alignment horizontal="left" shrinkToFit="1"/>
    </xf>
    <xf numFmtId="0" fontId="11" fillId="0" borderId="5" xfId="0" applyFont="1" applyFill="1" applyBorder="1" applyAlignment="1">
      <alignment horizontal="left" shrinkToFit="1"/>
    </xf>
    <xf numFmtId="0" fontId="11" fillId="0" borderId="5" xfId="0" applyFont="1" applyFill="1" applyBorder="1" applyAlignment="1">
      <alignment horizontal="left"/>
    </xf>
    <xf numFmtId="0" fontId="11" fillId="0" borderId="8" xfId="0" applyFont="1" applyFill="1" applyBorder="1" applyAlignment="1">
      <alignment horizontal="left"/>
    </xf>
    <xf numFmtId="0" fontId="11" fillId="0" borderId="7" xfId="0" applyFont="1" applyFill="1" applyBorder="1" applyAlignment="1">
      <alignment horizontal="center"/>
    </xf>
    <xf numFmtId="0" fontId="11" fillId="0" borderId="4" xfId="0" applyFont="1" applyFill="1" applyBorder="1" applyAlignment="1">
      <alignment horizontal="left" shrinkToFit="1"/>
    </xf>
    <xf numFmtId="0" fontId="11" fillId="0" borderId="0" xfId="0" applyFont="1" applyFill="1" applyBorder="1" applyAlignment="1">
      <alignment horizontal="left"/>
    </xf>
    <xf numFmtId="0" fontId="11" fillId="0" borderId="22" xfId="0" applyFont="1" applyFill="1" applyBorder="1" applyAlignment="1">
      <alignment horizontal="left" shrinkToFit="1"/>
    </xf>
    <xf numFmtId="0" fontId="14" fillId="0" borderId="27" xfId="0" applyFont="1" applyFill="1" applyBorder="1" applyAlignment="1">
      <alignment horizontal="center"/>
    </xf>
    <xf numFmtId="0" fontId="14" fillId="0" borderId="18" xfId="0" applyFont="1" applyFill="1" applyBorder="1" applyAlignment="1">
      <alignment horizontal="center"/>
    </xf>
    <xf numFmtId="0" fontId="14" fillId="0" borderId="3" xfId="0" applyFont="1" applyFill="1" applyBorder="1" applyAlignment="1">
      <alignment horizontal="center"/>
    </xf>
    <xf numFmtId="0" fontId="11" fillId="0" borderId="11" xfId="0" applyFont="1" applyFill="1" applyBorder="1" applyAlignment="1">
      <alignment vertical="top" wrapText="1"/>
    </xf>
    <xf numFmtId="0" fontId="11" fillId="0" borderId="17" xfId="0" applyFont="1" applyFill="1" applyBorder="1" applyAlignment="1">
      <alignment vertical="top" wrapText="1"/>
    </xf>
    <xf numFmtId="0" fontId="11" fillId="0" borderId="7" xfId="0" applyFont="1" applyFill="1" applyBorder="1" applyAlignment="1">
      <alignment vertical="top" wrapText="1"/>
    </xf>
    <xf numFmtId="0" fontId="11" fillId="0" borderId="0" xfId="0" applyFont="1" applyFill="1" applyBorder="1" applyAlignment="1">
      <alignment vertical="top" wrapText="1"/>
    </xf>
    <xf numFmtId="0" fontId="11" fillId="0" borderId="8" xfId="0" applyFont="1" applyFill="1" applyBorder="1" applyAlignment="1">
      <alignment vertical="top" wrapText="1"/>
    </xf>
    <xf numFmtId="0" fontId="11" fillId="0" borderId="22" xfId="0" applyFont="1" applyFill="1" applyBorder="1" applyAlignment="1">
      <alignment vertical="top" wrapText="1"/>
    </xf>
    <xf numFmtId="0" fontId="14" fillId="0" borderId="17" xfId="0" applyFont="1" applyFill="1" applyBorder="1" applyAlignment="1">
      <alignment horizontal="right" vertical="top"/>
    </xf>
    <xf numFmtId="0" fontId="11" fillId="0" borderId="17" xfId="0" applyFont="1" applyFill="1" applyBorder="1" applyAlignment="1">
      <alignment/>
    </xf>
    <xf numFmtId="0" fontId="11" fillId="0" borderId="10" xfId="0" applyFont="1" applyFill="1" applyBorder="1" applyAlignment="1">
      <alignment/>
    </xf>
    <xf numFmtId="0" fontId="11" fillId="0" borderId="7" xfId="0" applyFont="1" applyFill="1" applyBorder="1" applyAlignment="1">
      <alignment/>
    </xf>
    <xf numFmtId="0" fontId="11" fillId="0" borderId="0" xfId="0" applyFont="1" applyFill="1" applyAlignment="1">
      <alignment/>
    </xf>
    <xf numFmtId="0" fontId="11" fillId="0" borderId="1" xfId="0" applyFont="1" applyFill="1" applyBorder="1" applyAlignment="1">
      <alignment/>
    </xf>
    <xf numFmtId="0" fontId="0" fillId="0" borderId="0" xfId="0" applyFill="1" applyBorder="1" applyAlignment="1">
      <alignment vertical="top" wrapText="1"/>
    </xf>
    <xf numFmtId="0" fontId="0" fillId="0" borderId="1" xfId="0" applyFill="1" applyBorder="1" applyAlignment="1">
      <alignment vertical="top" wrapText="1"/>
    </xf>
    <xf numFmtId="0" fontId="0" fillId="0" borderId="7" xfId="0" applyFill="1" applyBorder="1" applyAlignment="1">
      <alignment vertical="top" wrapText="1"/>
    </xf>
    <xf numFmtId="0" fontId="0" fillId="0" borderId="8" xfId="0" applyFill="1" applyBorder="1" applyAlignment="1">
      <alignment vertical="top" wrapText="1"/>
    </xf>
    <xf numFmtId="0" fontId="0" fillId="0" borderId="22" xfId="0" applyFill="1" applyBorder="1" applyAlignment="1">
      <alignment vertical="top" wrapText="1"/>
    </xf>
    <xf numFmtId="0" fontId="0" fillId="0" borderId="2" xfId="0" applyFill="1" applyBorder="1" applyAlignment="1">
      <alignment vertical="top" wrapText="1"/>
    </xf>
    <xf numFmtId="0" fontId="11" fillId="0" borderId="12" xfId="0" applyFont="1" applyFill="1" applyBorder="1" applyAlignment="1">
      <alignment horizontal="left"/>
    </xf>
    <xf numFmtId="0" fontId="13" fillId="0" borderId="17" xfId="0" applyFont="1" applyFill="1" applyBorder="1" applyAlignment="1">
      <alignment horizontal="center"/>
    </xf>
    <xf numFmtId="0" fontId="13" fillId="0" borderId="17" xfId="0" applyFont="1" applyFill="1" applyBorder="1" applyAlignment="1">
      <alignment/>
    </xf>
    <xf numFmtId="0" fontId="13" fillId="0" borderId="10" xfId="0" applyFont="1" applyFill="1" applyBorder="1" applyAlignment="1">
      <alignment/>
    </xf>
    <xf numFmtId="0" fontId="11" fillId="0" borderId="4" xfId="0" applyFont="1" applyFill="1" applyBorder="1" applyAlignment="1">
      <alignment shrinkToFit="1"/>
    </xf>
    <xf numFmtId="0" fontId="0" fillId="0" borderId="4" xfId="0" applyFill="1" applyBorder="1" applyAlignment="1">
      <alignment horizontal="center" shrinkToFit="1"/>
    </xf>
    <xf numFmtId="0" fontId="13" fillId="0" borderId="0" xfId="0" applyFont="1" applyFill="1" applyBorder="1" applyAlignment="1">
      <alignment horizontal="center"/>
    </xf>
    <xf numFmtId="0" fontId="13" fillId="0" borderId="0" xfId="0" applyFont="1" applyFill="1" applyBorder="1" applyAlignment="1">
      <alignment/>
    </xf>
    <xf numFmtId="0" fontId="13" fillId="0" borderId="1" xfId="0" applyFont="1" applyFill="1" applyBorder="1" applyAlignment="1">
      <alignment/>
    </xf>
    <xf numFmtId="0" fontId="11" fillId="0" borderId="22" xfId="0" applyFont="1" applyFill="1" applyBorder="1" applyAlignment="1">
      <alignment horizontal="center" shrinkToFit="1"/>
    </xf>
    <xf numFmtId="0" fontId="11" fillId="0" borderId="24" xfId="0" applyFont="1" applyFill="1" applyBorder="1" applyAlignment="1">
      <alignment horizontal="center" shrinkToFit="1"/>
    </xf>
    <xf numFmtId="0" fontId="11" fillId="0" borderId="5" xfId="0" applyFont="1" applyFill="1" applyBorder="1" applyAlignment="1">
      <alignment horizontal="center" shrinkToFit="1"/>
    </xf>
    <xf numFmtId="0" fontId="0" fillId="0" borderId="22" xfId="0" applyFill="1" applyBorder="1" applyAlignment="1">
      <alignment horizontal="center" shrinkToFit="1"/>
    </xf>
    <xf numFmtId="0" fontId="11" fillId="0" borderId="16" xfId="0" applyFont="1" applyFill="1" applyBorder="1" applyAlignment="1">
      <alignment horizontal="center" shrinkToFit="1"/>
    </xf>
    <xf numFmtId="0" fontId="0" fillId="0" borderId="3" xfId="0" applyFill="1" applyBorder="1" applyAlignment="1">
      <alignment/>
    </xf>
    <xf numFmtId="0" fontId="12" fillId="0" borderId="3" xfId="0" applyFont="1" applyFill="1" applyBorder="1" applyAlignment="1">
      <alignment horizontal="center"/>
    </xf>
    <xf numFmtId="0" fontId="0" fillId="0" borderId="0" xfId="0" applyFill="1" applyAlignment="1">
      <alignment horizontal="center"/>
    </xf>
    <xf numFmtId="0" fontId="11" fillId="0" borderId="0" xfId="0" applyFont="1" applyFill="1" applyBorder="1" applyAlignment="1">
      <alignment horizontal="center" shrinkToFit="1"/>
    </xf>
    <xf numFmtId="0" fontId="0" fillId="0" borderId="0" xfId="0" applyFill="1" applyAlignment="1">
      <alignment horizontal="center" shrinkToFit="1"/>
    </xf>
    <xf numFmtId="0" fontId="11" fillId="0" borderId="20" xfId="0" applyFont="1" applyFill="1" applyBorder="1" applyAlignment="1">
      <alignment horizontal="center" shrinkToFit="1"/>
    </xf>
    <xf numFmtId="0" fontId="12" fillId="0" borderId="18" xfId="0" applyFont="1" applyFill="1" applyBorder="1" applyAlignment="1">
      <alignment horizontal="center" shrinkToFit="1"/>
    </xf>
    <xf numFmtId="0" fontId="12" fillId="0" borderId="3" xfId="0" applyFont="1" applyFill="1" applyBorder="1" applyAlignment="1">
      <alignment horizontal="center" shrinkToFit="1"/>
    </xf>
    <xf numFmtId="0" fontId="27" fillId="0" borderId="17" xfId="0" applyFont="1" applyBorder="1" applyAlignment="1">
      <alignment wrapText="1" shrinkToFit="1"/>
    </xf>
    <xf numFmtId="0" fontId="28" fillId="0" borderId="0" xfId="0" applyFont="1" applyAlignment="1">
      <alignment wrapText="1" shrinkToFit="1"/>
    </xf>
    <xf numFmtId="0" fontId="25" fillId="0" borderId="0" xfId="0" applyFont="1" applyBorder="1" applyAlignment="1">
      <alignment wrapText="1" shrinkToFit="1"/>
    </xf>
    <xf numFmtId="0" fontId="27" fillId="0" borderId="0" xfId="0" applyFont="1" applyBorder="1" applyAlignment="1">
      <alignment wrapText="1" shrinkToFit="1"/>
    </xf>
    <xf numFmtId="0" fontId="17" fillId="0" borderId="22" xfId="0" applyFont="1" applyBorder="1" applyAlignment="1">
      <alignment wrapText="1" shrinkToFit="1"/>
    </xf>
    <xf numFmtId="0" fontId="14" fillId="0" borderId="18" xfId="0" applyFont="1" applyBorder="1" applyAlignment="1">
      <alignment horizontal="center"/>
    </xf>
    <xf numFmtId="0" fontId="11" fillId="0" borderId="5" xfId="0" applyFont="1" applyBorder="1" applyAlignment="1">
      <alignment horizontal="center"/>
    </xf>
    <xf numFmtId="0" fontId="11" fillId="0" borderId="16" xfId="0" applyFont="1" applyBorder="1" applyAlignment="1">
      <alignment horizontal="center"/>
    </xf>
    <xf numFmtId="0" fontId="11" fillId="0" borderId="5" xfId="0" applyFont="1" applyBorder="1" applyAlignment="1">
      <alignment horizontal="center" shrinkToFit="1"/>
    </xf>
    <xf numFmtId="0" fontId="11" fillId="0" borderId="29" xfId="0" applyFont="1" applyBorder="1" applyAlignment="1">
      <alignment horizontal="center" shrinkToFit="1"/>
    </xf>
    <xf numFmtId="0" fontId="11" fillId="0" borderId="24" xfId="0" applyFont="1" applyBorder="1" applyAlignment="1">
      <alignment horizontal="center"/>
    </xf>
    <xf numFmtId="0" fontId="11" fillId="0" borderId="20" xfId="0" applyFont="1" applyBorder="1" applyAlignment="1">
      <alignment horizontal="center"/>
    </xf>
    <xf numFmtId="0" fontId="11" fillId="0" borderId="24" xfId="0" applyFont="1" applyBorder="1" applyAlignment="1">
      <alignment horizontal="center" shrinkToFit="1"/>
    </xf>
    <xf numFmtId="0" fontId="11" fillId="0" borderId="26" xfId="0" applyFont="1" applyBorder="1" applyAlignment="1">
      <alignment horizontal="center" shrinkToFit="1"/>
    </xf>
    <xf numFmtId="0" fontId="11" fillId="0" borderId="16" xfId="0" applyFont="1" applyBorder="1" applyAlignment="1">
      <alignment horizontal="center" shrinkToFit="1"/>
    </xf>
    <xf numFmtId="0" fontId="0" fillId="0" borderId="30" xfId="0" applyBorder="1" applyAlignment="1">
      <alignment/>
    </xf>
    <xf numFmtId="0" fontId="0" fillId="0" borderId="31" xfId="0" applyBorder="1" applyAlignment="1">
      <alignment/>
    </xf>
    <xf numFmtId="0" fontId="13" fillId="0" borderId="32"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11" fillId="0" borderId="36" xfId="0" applyFont="1" applyBorder="1" applyAlignment="1">
      <alignment horizontal="left"/>
    </xf>
    <xf numFmtId="0" fontId="11" fillId="0" borderId="30" xfId="0" applyFont="1" applyBorder="1" applyAlignment="1">
      <alignment horizontal="left"/>
    </xf>
    <xf numFmtId="0" fontId="0" fillId="0" borderId="19" xfId="0" applyBorder="1" applyAlignment="1">
      <alignment/>
    </xf>
    <xf numFmtId="0" fontId="0" fillId="0" borderId="21" xfId="0" applyBorder="1" applyAlignment="1">
      <alignment/>
    </xf>
    <xf numFmtId="0" fontId="11" fillId="0" borderId="37" xfId="0" applyFont="1" applyBorder="1" applyAlignment="1">
      <alignment horizontal="left"/>
    </xf>
    <xf numFmtId="0" fontId="11" fillId="0" borderId="34" xfId="0" applyFont="1" applyBorder="1" applyAlignment="1">
      <alignment horizontal="left"/>
    </xf>
    <xf numFmtId="0" fontId="13" fillId="0" borderId="38" xfId="0" applyFont="1" applyBorder="1" applyAlignment="1">
      <alignment horizontal="left"/>
    </xf>
    <xf numFmtId="0" fontId="13" fillId="0" borderId="32" xfId="0" applyFont="1" applyBorder="1" applyAlignment="1">
      <alignment horizontal="left"/>
    </xf>
    <xf numFmtId="0" fontId="0" fillId="0" borderId="32" xfId="0" applyBorder="1" applyAlignment="1">
      <alignment/>
    </xf>
    <xf numFmtId="0" fontId="0" fillId="0" borderId="13" xfId="0" applyBorder="1" applyAlignment="1">
      <alignment/>
    </xf>
    <xf numFmtId="0" fontId="16" fillId="0" borderId="27" xfId="0" applyFont="1" applyBorder="1" applyAlignment="1">
      <alignment horizontal="center"/>
    </xf>
    <xf numFmtId="0" fontId="0" fillId="0" borderId="18" xfId="0" applyBorder="1" applyAlignment="1">
      <alignment horizontal="center"/>
    </xf>
    <xf numFmtId="0" fontId="0" fillId="0" borderId="3" xfId="0" applyBorder="1" applyAlignment="1">
      <alignment horizontal="center"/>
    </xf>
    <xf numFmtId="0" fontId="16" fillId="0" borderId="18" xfId="0" applyFont="1" applyBorder="1" applyAlignment="1">
      <alignment horizontal="center"/>
    </xf>
    <xf numFmtId="0" fontId="0" fillId="0" borderId="18" xfId="0" applyBorder="1" applyAlignment="1">
      <alignment/>
    </xf>
    <xf numFmtId="0" fontId="0" fillId="0" borderId="3" xfId="0" applyBorder="1" applyAlignment="1">
      <alignment/>
    </xf>
    <xf numFmtId="0" fontId="11" fillId="0" borderId="4" xfId="0" applyFont="1" applyBorder="1" applyAlignment="1">
      <alignment horizontal="center"/>
    </xf>
    <xf numFmtId="0" fontId="11" fillId="0" borderId="14" xfId="0" applyFont="1" applyBorder="1" applyAlignment="1">
      <alignment horizontal="center"/>
    </xf>
    <xf numFmtId="0" fontId="11" fillId="0" borderId="25" xfId="0" applyFont="1" applyBorder="1" applyAlignment="1">
      <alignment horizontal="center"/>
    </xf>
    <xf numFmtId="0" fontId="11" fillId="0" borderId="17" xfId="0" applyFont="1" applyBorder="1" applyAlignment="1">
      <alignment wrapText="1"/>
    </xf>
    <xf numFmtId="0" fontId="11" fillId="0" borderId="10" xfId="0" applyFont="1" applyBorder="1" applyAlignment="1">
      <alignment wrapText="1"/>
    </xf>
    <xf numFmtId="0" fontId="11" fillId="0" borderId="0" xfId="0" applyFont="1" applyBorder="1" applyAlignment="1">
      <alignment wrapText="1"/>
    </xf>
    <xf numFmtId="0" fontId="11" fillId="0" borderId="1" xfId="0" applyFont="1" applyBorder="1" applyAlignment="1">
      <alignment wrapText="1"/>
    </xf>
    <xf numFmtId="0" fontId="11" fillId="0" borderId="22" xfId="0" applyFont="1" applyBorder="1" applyAlignment="1">
      <alignment wrapText="1"/>
    </xf>
    <xf numFmtId="0" fontId="11" fillId="0" borderId="2" xfId="0" applyFont="1" applyBorder="1" applyAlignment="1">
      <alignment wrapText="1"/>
    </xf>
    <xf numFmtId="0" fontId="11" fillId="0" borderId="27" xfId="0" applyFont="1" applyBorder="1" applyAlignment="1">
      <alignment horizontal="center"/>
    </xf>
    <xf numFmtId="0" fontId="11" fillId="0" borderId="18" xfId="0" applyFont="1" applyBorder="1" applyAlignment="1">
      <alignment horizontal="center"/>
    </xf>
    <xf numFmtId="0" fontId="11" fillId="0" borderId="3" xfId="0" applyFont="1" applyBorder="1" applyAlignment="1">
      <alignment horizontal="center"/>
    </xf>
    <xf numFmtId="0" fontId="14" fillId="0" borderId="27" xfId="0" applyFont="1" applyBorder="1" applyAlignment="1">
      <alignment horizont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18" fillId="0" borderId="0" xfId="0" applyFont="1" applyFill="1" applyBorder="1" applyAlignment="1">
      <alignment horizontal="center" vertical="center"/>
    </xf>
    <xf numFmtId="0" fontId="13" fillId="0" borderId="0" xfId="0" applyFont="1" applyFill="1" applyBorder="1" applyAlignment="1">
      <alignment vertical="top" wrapText="1"/>
    </xf>
    <xf numFmtId="0" fontId="13" fillId="0" borderId="22" xfId="0" applyFont="1" applyFill="1" applyBorder="1" applyAlignment="1">
      <alignment vertical="top" wrapText="1"/>
    </xf>
    <xf numFmtId="0" fontId="12" fillId="0" borderId="23" xfId="0" applyFont="1" applyFill="1" applyBorder="1" applyAlignment="1">
      <alignment/>
    </xf>
    <xf numFmtId="0" fontId="0" fillId="0" borderId="22" xfId="0" applyFill="1" applyBorder="1" applyAlignment="1">
      <alignment vertical="top"/>
    </xf>
    <xf numFmtId="0" fontId="10" fillId="0" borderId="0" xfId="0" applyFont="1" applyFill="1" applyBorder="1" applyAlignment="1">
      <alignment vertical="top" wrapText="1"/>
    </xf>
    <xf numFmtId="0" fontId="23" fillId="0" borderId="22" xfId="0" applyFont="1" applyFill="1" applyBorder="1" applyAlignment="1">
      <alignment vertical="top"/>
    </xf>
    <xf numFmtId="0" fontId="10" fillId="0" borderId="22" xfId="0" applyFont="1" applyFill="1" applyBorder="1" applyAlignment="1">
      <alignment vertical="top" wrapText="1"/>
    </xf>
    <xf numFmtId="0" fontId="24" fillId="0" borderId="0" xfId="0" applyFont="1" applyFill="1" applyBorder="1" applyAlignment="1">
      <alignment vertical="top" wrapText="1"/>
    </xf>
    <xf numFmtId="0" fontId="5" fillId="0" borderId="22" xfId="0" applyFont="1" applyFill="1" applyBorder="1" applyAlignment="1">
      <alignment vertical="top"/>
    </xf>
    <xf numFmtId="0" fontId="27" fillId="0" borderId="0" xfId="0" applyFont="1" applyFill="1" applyBorder="1" applyAlignment="1">
      <alignment vertical="top" wrapText="1"/>
    </xf>
    <xf numFmtId="0" fontId="28" fillId="0" borderId="22" xfId="0" applyFont="1" applyFill="1" applyBorder="1" applyAlignment="1">
      <alignment vertical="top"/>
    </xf>
    <xf numFmtId="49" fontId="11" fillId="0" borderId="4" xfId="0" applyNumberFormat="1" applyFont="1" applyFill="1" applyBorder="1" applyAlignment="1">
      <alignment/>
    </xf>
    <xf numFmtId="49" fontId="11" fillId="0" borderId="4" xfId="0" applyNumberFormat="1" applyFont="1" applyFill="1" applyBorder="1" applyAlignment="1">
      <alignment shrinkToFit="1"/>
    </xf>
    <xf numFmtId="0" fontId="25" fillId="0" borderId="0" xfId="0" applyFont="1" applyFill="1" applyBorder="1" applyAlignment="1">
      <alignment vertical="top" wrapText="1"/>
    </xf>
    <xf numFmtId="0" fontId="17" fillId="0" borderId="22" xfId="0" applyFont="1" applyFill="1" applyBorder="1" applyAlignment="1">
      <alignment vertical="top"/>
    </xf>
    <xf numFmtId="0" fontId="12" fillId="0" borderId="23" xfId="0" applyFont="1" applyFill="1" applyBorder="1" applyAlignment="1">
      <alignment wrapText="1"/>
    </xf>
    <xf numFmtId="0" fontId="18" fillId="0" borderId="0" xfId="0" applyFont="1" applyBorder="1" applyAlignment="1">
      <alignment horizontal="center" vertical="center"/>
    </xf>
    <xf numFmtId="0" fontId="0" fillId="0" borderId="0" xfId="0" applyAlignment="1">
      <alignment horizontal="center"/>
    </xf>
    <xf numFmtId="0" fontId="0" fillId="0" borderId="22" xfId="0" applyBorder="1" applyAlignment="1">
      <alignment horizontal="center"/>
    </xf>
    <xf numFmtId="0" fontId="13" fillId="0" borderId="0" xfId="0" applyFont="1" applyBorder="1" applyAlignment="1">
      <alignment vertical="top" wrapText="1"/>
    </xf>
    <xf numFmtId="0" fontId="0" fillId="0" borderId="22" xfId="0" applyBorder="1" applyAlignment="1">
      <alignment vertical="top"/>
    </xf>
    <xf numFmtId="0" fontId="12" fillId="0" borderId="23" xfId="0" applyFont="1" applyBorder="1" applyAlignment="1">
      <alignment/>
    </xf>
    <xf numFmtId="0" fontId="11" fillId="0" borderId="4"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M5_PCsheet_J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Grimoire"/>
      <sheetName val="Tables"/>
      <sheetName val="Credits"/>
    </sheetNames>
    <sheetDataSet>
      <sheetData sheetId="1">
        <row r="4">
          <cell r="G4">
            <v>0</v>
          </cell>
          <cell r="Q4">
            <v>0</v>
          </cell>
        </row>
        <row r="39">
          <cell r="S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44"/>
  <sheetViews>
    <sheetView workbookViewId="0" topLeftCell="A1">
      <selection activeCell="I18" sqref="I18:R18"/>
    </sheetView>
  </sheetViews>
  <sheetFormatPr defaultColWidth="9.33203125" defaultRowHeight="12.75"/>
  <cols>
    <col min="1" max="1" width="16.66015625" style="53" customWidth="1"/>
    <col min="2" max="2" width="1.0078125" style="53" customWidth="1"/>
    <col min="3" max="3" width="6.66015625" style="53" customWidth="1"/>
    <col min="4" max="4" width="0.82421875" style="53" customWidth="1"/>
    <col min="5" max="5" width="4.5" style="53" customWidth="1"/>
    <col min="6" max="6" width="1.171875" style="53" customWidth="1"/>
    <col min="7" max="7" width="8.5" style="53" customWidth="1"/>
    <col min="8" max="8" width="1.171875" style="53" customWidth="1"/>
    <col min="9" max="9" width="4" style="53" customWidth="1"/>
    <col min="10" max="10" width="15.66015625" style="53" customWidth="1"/>
    <col min="11" max="11" width="1.0078125" style="53" customWidth="1"/>
    <col min="12" max="12" width="8.16015625" style="53" customWidth="1"/>
    <col min="13" max="13" width="1.83203125" style="53" customWidth="1"/>
    <col min="14" max="14" width="9.33203125" style="53" customWidth="1"/>
    <col min="15" max="15" width="1.83203125" style="53" customWidth="1"/>
    <col min="16" max="16" width="9.33203125" style="53" customWidth="1"/>
    <col min="17" max="17" width="1.0078125" style="53" customWidth="1"/>
    <col min="18" max="18" width="12.83203125" style="53" customWidth="1"/>
    <col min="19" max="19" width="0.82421875" style="53" customWidth="1"/>
    <col min="20" max="20" width="7.5" style="53" customWidth="1"/>
    <col min="21" max="21" width="7.16015625" style="53" customWidth="1"/>
    <col min="22" max="22" width="1.0078125" style="53" customWidth="1"/>
    <col min="23" max="23" width="10.33203125" style="53" customWidth="1"/>
    <col min="24" max="24" width="0.65625" style="53" customWidth="1"/>
    <col min="25" max="25" width="6.66015625" style="53" customWidth="1"/>
    <col min="26" max="26" width="0.4921875" style="53" customWidth="1"/>
    <col min="27" max="27" width="9.33203125" style="53" customWidth="1"/>
    <col min="28" max="28" width="0.82421875" style="53" customWidth="1"/>
    <col min="29" max="29" width="6.66015625" style="53" customWidth="1"/>
    <col min="30" max="30" width="0.82421875" style="53" customWidth="1"/>
    <col min="31" max="31" width="9.33203125" style="53" customWidth="1"/>
    <col min="32" max="32" width="0.82421875" style="53" customWidth="1"/>
    <col min="33" max="33" width="9.33203125" style="53" customWidth="1"/>
    <col min="34" max="34" width="0.82421875" style="53" customWidth="1"/>
    <col min="35" max="16384" width="9.33203125" style="53" customWidth="1"/>
  </cols>
  <sheetData>
    <row r="1" spans="1:19" ht="19.5">
      <c r="A1" s="49" t="s">
        <v>339</v>
      </c>
      <c r="B1" s="50"/>
      <c r="C1" s="245" t="s">
        <v>470</v>
      </c>
      <c r="D1" s="245"/>
      <c r="E1" s="245"/>
      <c r="F1" s="245"/>
      <c r="G1" s="245"/>
      <c r="H1" s="52"/>
      <c r="J1" s="54" t="s">
        <v>347</v>
      </c>
      <c r="K1" s="55"/>
      <c r="L1" s="56" t="s">
        <v>348</v>
      </c>
      <c r="M1" s="57"/>
      <c r="N1" s="56" t="s">
        <v>375</v>
      </c>
      <c r="O1" s="57"/>
      <c r="P1" s="240" t="s">
        <v>349</v>
      </c>
      <c r="Q1" s="241"/>
      <c r="R1" s="242"/>
      <c r="S1" s="28"/>
    </row>
    <row r="2" spans="1:27" ht="17.25">
      <c r="A2" s="58" t="s">
        <v>378</v>
      </c>
      <c r="B2" s="59"/>
      <c r="C2" s="246" t="s">
        <v>469</v>
      </c>
      <c r="D2" s="246"/>
      <c r="E2" s="246"/>
      <c r="F2" s="246"/>
      <c r="G2" s="246"/>
      <c r="H2" s="61"/>
      <c r="J2" s="62" t="s">
        <v>350</v>
      </c>
      <c r="K2" s="63"/>
      <c r="L2" s="64">
        <f>IF(ISBLANK($Y8),"",(U2+Y2))</f>
        <v>874</v>
      </c>
      <c r="M2" s="63" t="s">
        <v>327</v>
      </c>
      <c r="N2" s="64">
        <f>190+266</f>
        <v>456</v>
      </c>
      <c r="O2" s="65" t="s">
        <v>327</v>
      </c>
      <c r="P2" s="227"/>
      <c r="Q2" s="227"/>
      <c r="R2" s="228"/>
      <c r="S2" s="28"/>
      <c r="T2" s="34" t="s">
        <v>332</v>
      </c>
      <c r="U2" s="34">
        <f>'蔵書'!AB48</f>
        <v>392</v>
      </c>
      <c r="V2" s="34"/>
      <c r="W2" s="34" t="s">
        <v>331</v>
      </c>
      <c r="X2" s="34"/>
      <c r="Y2" s="34">
        <f>'蔵書2'!AB48</f>
        <v>482</v>
      </c>
      <c r="Z2" s="34"/>
      <c r="AA2" s="34"/>
    </row>
    <row r="3" spans="1:27" ht="17.25">
      <c r="A3" s="58" t="s">
        <v>341</v>
      </c>
      <c r="B3" s="59"/>
      <c r="C3" s="247" t="s">
        <v>471</v>
      </c>
      <c r="D3" s="248"/>
      <c r="E3" s="248"/>
      <c r="F3" s="248"/>
      <c r="G3" s="248"/>
      <c r="H3" s="61"/>
      <c r="J3" s="69" t="s">
        <v>351</v>
      </c>
      <c r="K3" s="70"/>
      <c r="L3" s="64">
        <f>IF(ISBLANK($Y8),"",(U3))</f>
        <v>353</v>
      </c>
      <c r="M3" s="63" t="s">
        <v>327</v>
      </c>
      <c r="N3" s="64">
        <v>190</v>
      </c>
      <c r="O3" s="63" t="s">
        <v>327</v>
      </c>
      <c r="P3" s="227"/>
      <c r="Q3" s="227"/>
      <c r="R3" s="228"/>
      <c r="S3" s="28"/>
      <c r="T3" s="34" t="s">
        <v>468</v>
      </c>
      <c r="U3" s="34">
        <f>ROUNDUP(Y3/5,0)</f>
        <v>353</v>
      </c>
      <c r="V3" s="34"/>
      <c r="W3" s="34" t="s">
        <v>467</v>
      </c>
      <c r="X3" s="34"/>
      <c r="Y3" s="34">
        <f>'書巻1'!AB46+'書巻2'!AB46+'書巻3'!AB46+'書巻4'!AB46+'書巻5'!AB46+'書巻6'!AB46+'書巻7'!AB46+'書巻8'!AB46+'書巻9'!AB46</f>
        <v>1764</v>
      </c>
      <c r="Z3" s="34"/>
      <c r="AA3" s="34"/>
    </row>
    <row r="4" spans="1:26" ht="16.5">
      <c r="A4" s="58" t="s">
        <v>344</v>
      </c>
      <c r="B4" s="71"/>
      <c r="C4" s="247" t="s">
        <v>472</v>
      </c>
      <c r="D4" s="248"/>
      <c r="E4" s="248"/>
      <c r="F4" s="248"/>
      <c r="G4" s="248"/>
      <c r="H4" s="72"/>
      <c r="J4" s="69" t="s">
        <v>352</v>
      </c>
      <c r="K4" s="70"/>
      <c r="L4" s="64">
        <f>IF(ISBLANK($Y8),"",(U4+Y4))</f>
        <v>172</v>
      </c>
      <c r="M4" s="63" t="s">
        <v>327</v>
      </c>
      <c r="N4" s="64">
        <v>0</v>
      </c>
      <c r="O4" s="63" t="s">
        <v>327</v>
      </c>
      <c r="P4" s="227"/>
      <c r="Q4" s="227"/>
      <c r="R4" s="228"/>
      <c r="S4" s="28"/>
      <c r="T4" s="34" t="s">
        <v>376</v>
      </c>
      <c r="U4" s="34">
        <f>'魔法資源'!AC42</f>
        <v>172</v>
      </c>
      <c r="V4" s="34"/>
      <c r="W4" s="34" t="s">
        <v>377</v>
      </c>
      <c r="X4" s="34"/>
      <c r="Y4" s="34">
        <v>0</v>
      </c>
      <c r="Z4" s="34"/>
    </row>
    <row r="5" spans="1:26" ht="16.5">
      <c r="A5" s="58" t="s">
        <v>340</v>
      </c>
      <c r="B5" s="73"/>
      <c r="C5" s="247" t="s">
        <v>134</v>
      </c>
      <c r="D5" s="248"/>
      <c r="E5" s="248"/>
      <c r="F5" s="248"/>
      <c r="G5" s="248"/>
      <c r="H5" s="72"/>
      <c r="J5" s="69" t="s">
        <v>353</v>
      </c>
      <c r="K5" s="70"/>
      <c r="L5" s="64">
        <f>IF(ISBLANK($Y8),"",(U5+Y5))</f>
        <v>163</v>
      </c>
      <c r="M5" s="63" t="s">
        <v>327</v>
      </c>
      <c r="N5" s="64">
        <f>100+5</f>
        <v>105</v>
      </c>
      <c r="O5" s="63" t="s">
        <v>327</v>
      </c>
      <c r="P5" s="227"/>
      <c r="Q5" s="227"/>
      <c r="R5" s="228"/>
      <c r="S5" s="28"/>
      <c r="T5" s="34" t="s">
        <v>368</v>
      </c>
      <c r="U5" s="34">
        <f>'魔法資源'!AA14</f>
        <v>130</v>
      </c>
      <c r="V5" s="34"/>
      <c r="W5" s="34" t="s">
        <v>369</v>
      </c>
      <c r="X5" s="34"/>
      <c r="Y5" s="34">
        <f>'魔法資源'!AD39</f>
        <v>33</v>
      </c>
      <c r="Z5" s="34"/>
    </row>
    <row r="6" spans="1:26" ht="16.5">
      <c r="A6" s="74" t="s">
        <v>345</v>
      </c>
      <c r="B6" s="73"/>
      <c r="C6" s="67">
        <v>1234</v>
      </c>
      <c r="D6" s="75"/>
      <c r="E6" s="68" t="s">
        <v>323</v>
      </c>
      <c r="F6" s="66"/>
      <c r="G6" s="67">
        <v>1220</v>
      </c>
      <c r="H6" s="72"/>
      <c r="J6" s="62" t="s">
        <v>354</v>
      </c>
      <c r="K6" s="63"/>
      <c r="L6" s="64">
        <f>IF(ISBLANK($Y8),"",(U6+Y6))</f>
        <v>0</v>
      </c>
      <c r="M6" s="63" t="s">
        <v>327</v>
      </c>
      <c r="N6" s="64">
        <v>0</v>
      </c>
      <c r="O6" s="63" t="s">
        <v>327</v>
      </c>
      <c r="P6" s="227"/>
      <c r="Q6" s="227"/>
      <c r="R6" s="228"/>
      <c r="S6" s="28"/>
      <c r="T6" s="34" t="s">
        <v>373</v>
      </c>
      <c r="U6" s="34">
        <f>'研究室'!AA46</f>
        <v>0</v>
      </c>
      <c r="V6" s="34"/>
      <c r="W6" s="34" t="s">
        <v>374</v>
      </c>
      <c r="X6" s="34"/>
      <c r="Y6" s="34"/>
      <c r="Z6" s="34"/>
    </row>
    <row r="7" spans="1:26" ht="16.5">
      <c r="A7" s="78" t="s">
        <v>342</v>
      </c>
      <c r="B7" s="73"/>
      <c r="C7" s="67" t="s">
        <v>473</v>
      </c>
      <c r="D7" s="75"/>
      <c r="E7" s="68" t="s">
        <v>323</v>
      </c>
      <c r="F7" s="66"/>
      <c r="G7" s="67">
        <v>3</v>
      </c>
      <c r="H7" s="72"/>
      <c r="J7" s="69" t="s">
        <v>355</v>
      </c>
      <c r="K7" s="70"/>
      <c r="L7" s="64">
        <f>IF(ISBLANK($Y8),"",(U7+Y7))</f>
        <v>46</v>
      </c>
      <c r="M7" s="63" t="s">
        <v>327</v>
      </c>
      <c r="N7" s="64">
        <v>30</v>
      </c>
      <c r="O7" s="63" t="s">
        <v>327</v>
      </c>
      <c r="P7" s="227"/>
      <c r="Q7" s="227"/>
      <c r="R7" s="228"/>
      <c r="S7" s="28"/>
      <c r="T7" s="34" t="s">
        <v>370</v>
      </c>
      <c r="U7" s="34">
        <f>'住人'!U37</f>
        <v>0</v>
      </c>
      <c r="V7" s="34"/>
      <c r="W7" s="34" t="s">
        <v>371</v>
      </c>
      <c r="X7" s="34"/>
      <c r="Y7" s="34">
        <f>'住人'!U39</f>
        <v>46</v>
      </c>
      <c r="Z7" s="34"/>
    </row>
    <row r="8" spans="1:27" ht="16.5">
      <c r="A8" s="78" t="s">
        <v>343</v>
      </c>
      <c r="B8" s="59"/>
      <c r="C8" s="67" t="s">
        <v>473</v>
      </c>
      <c r="D8" s="75"/>
      <c r="E8" s="68" t="s">
        <v>323</v>
      </c>
      <c r="F8" s="66"/>
      <c r="G8" s="67">
        <v>7</v>
      </c>
      <c r="H8" s="72"/>
      <c r="J8" s="62" t="s">
        <v>356</v>
      </c>
      <c r="K8" s="63"/>
      <c r="L8" s="64">
        <f>IF(ISBLANK($Y8),"",U8)</f>
        <v>6</v>
      </c>
      <c r="M8" s="63" t="s">
        <v>327</v>
      </c>
      <c r="N8" s="64">
        <f>-50</f>
        <v>-50</v>
      </c>
      <c r="O8" s="63" t="s">
        <v>327</v>
      </c>
      <c r="P8" s="227"/>
      <c r="Q8" s="227"/>
      <c r="R8" s="228"/>
      <c r="S8" s="28"/>
      <c r="T8" s="25" t="s">
        <v>372</v>
      </c>
      <c r="U8" s="34">
        <f>'財政'!AA45</f>
        <v>6</v>
      </c>
      <c r="V8" s="34"/>
      <c r="W8" s="34" t="s">
        <v>419</v>
      </c>
      <c r="X8" s="34"/>
      <c r="Y8" s="34" t="s">
        <v>731</v>
      </c>
      <c r="Z8" s="34"/>
      <c r="AA8" s="34"/>
    </row>
    <row r="9" spans="1:19" ht="17.25" thickBot="1">
      <c r="A9" s="79" t="s">
        <v>357</v>
      </c>
      <c r="B9" s="80"/>
      <c r="C9" s="81">
        <v>20</v>
      </c>
      <c r="D9" s="82"/>
      <c r="E9" s="83" t="s">
        <v>323</v>
      </c>
      <c r="F9" s="84"/>
      <c r="G9" s="81">
        <f>IF(ISBLANK(C9),"",(ROUNDUP((C9/5),0)))</f>
        <v>4</v>
      </c>
      <c r="H9" s="85"/>
      <c r="J9" s="86" t="s">
        <v>360</v>
      </c>
      <c r="K9" s="87"/>
      <c r="L9" s="88">
        <f>IF(ISBLANK($Y8),"",SUM(L2:L8))</f>
        <v>1614</v>
      </c>
      <c r="M9" s="87" t="s">
        <v>327</v>
      </c>
      <c r="N9" s="88">
        <f>IF(ISBLANK($Y8),"",SUM(N2:N8))</f>
        <v>731</v>
      </c>
      <c r="O9" s="87" t="s">
        <v>327</v>
      </c>
      <c r="P9" s="243"/>
      <c r="Q9" s="243"/>
      <c r="R9" s="244"/>
      <c r="S9" s="28"/>
    </row>
    <row r="10" ht="13.5" thickBot="1"/>
    <row r="11" spans="1:18" s="93" customFormat="1" ht="19.5">
      <c r="A11" s="234" t="s">
        <v>346</v>
      </c>
      <c r="B11" s="235"/>
      <c r="C11" s="235"/>
      <c r="D11" s="235"/>
      <c r="E11" s="235"/>
      <c r="F11" s="91"/>
      <c r="G11" s="92" t="s">
        <v>328</v>
      </c>
      <c r="H11" s="91"/>
      <c r="I11" s="192" t="s">
        <v>361</v>
      </c>
      <c r="J11" s="193"/>
      <c r="K11" s="193"/>
      <c r="L11" s="193"/>
      <c r="M11" s="193"/>
      <c r="N11" s="193"/>
      <c r="O11" s="193"/>
      <c r="P11" s="193"/>
      <c r="Q11" s="193"/>
      <c r="R11" s="194"/>
    </row>
    <row r="12" spans="1:18" ht="16.5">
      <c r="A12" s="249" t="s">
        <v>135</v>
      </c>
      <c r="B12" s="250"/>
      <c r="C12" s="250"/>
      <c r="D12" s="250"/>
      <c r="E12" s="250"/>
      <c r="F12" s="95"/>
      <c r="G12" s="96">
        <v>2</v>
      </c>
      <c r="H12" s="28"/>
      <c r="I12" s="227" t="s">
        <v>137</v>
      </c>
      <c r="J12" s="227"/>
      <c r="K12" s="227"/>
      <c r="L12" s="227"/>
      <c r="M12" s="227"/>
      <c r="N12" s="227"/>
      <c r="O12" s="227"/>
      <c r="P12" s="227"/>
      <c r="Q12" s="227"/>
      <c r="R12" s="228"/>
    </row>
    <row r="13" spans="1:18" ht="16.5">
      <c r="A13" s="249" t="s">
        <v>136</v>
      </c>
      <c r="B13" s="250"/>
      <c r="C13" s="250"/>
      <c r="D13" s="250"/>
      <c r="E13" s="250"/>
      <c r="F13" s="95"/>
      <c r="G13" s="96">
        <v>6</v>
      </c>
      <c r="H13" s="28"/>
      <c r="I13" s="227" t="s">
        <v>138</v>
      </c>
      <c r="J13" s="227"/>
      <c r="K13" s="227"/>
      <c r="L13" s="227"/>
      <c r="M13" s="227"/>
      <c r="N13" s="227"/>
      <c r="O13" s="227"/>
      <c r="P13" s="227"/>
      <c r="Q13" s="227"/>
      <c r="R13" s="228"/>
    </row>
    <row r="14" spans="1:18" ht="16.5">
      <c r="A14" s="249" t="s">
        <v>139</v>
      </c>
      <c r="B14" s="250"/>
      <c r="C14" s="250"/>
      <c r="D14" s="250"/>
      <c r="E14" s="250"/>
      <c r="F14" s="95"/>
      <c r="G14" s="96">
        <v>1</v>
      </c>
      <c r="H14" s="28"/>
      <c r="I14" s="227" t="s">
        <v>140</v>
      </c>
      <c r="J14" s="227"/>
      <c r="K14" s="227"/>
      <c r="L14" s="227"/>
      <c r="M14" s="227"/>
      <c r="N14" s="227"/>
      <c r="O14" s="227"/>
      <c r="P14" s="227"/>
      <c r="Q14" s="227"/>
      <c r="R14" s="228"/>
    </row>
    <row r="15" spans="1:18" ht="16.5">
      <c r="A15" s="249" t="s">
        <v>141</v>
      </c>
      <c r="B15" s="250"/>
      <c r="C15" s="250"/>
      <c r="D15" s="250"/>
      <c r="E15" s="250"/>
      <c r="F15" s="95"/>
      <c r="G15" s="96">
        <v>1</v>
      </c>
      <c r="H15" s="28"/>
      <c r="I15" s="229" t="s">
        <v>156</v>
      </c>
      <c r="J15" s="229"/>
      <c r="K15" s="229"/>
      <c r="L15" s="229"/>
      <c r="M15" s="229"/>
      <c r="N15" s="229"/>
      <c r="O15" s="229"/>
      <c r="P15" s="229"/>
      <c r="Q15" s="229"/>
      <c r="R15" s="230"/>
    </row>
    <row r="16" spans="1:18" ht="16.5">
      <c r="A16" s="249" t="s">
        <v>142</v>
      </c>
      <c r="B16" s="250"/>
      <c r="C16" s="250"/>
      <c r="D16" s="250"/>
      <c r="E16" s="250"/>
      <c r="F16" s="95"/>
      <c r="G16" s="96">
        <v>2</v>
      </c>
      <c r="H16" s="28"/>
      <c r="I16" s="229" t="s">
        <v>155</v>
      </c>
      <c r="J16" s="229"/>
      <c r="K16" s="229"/>
      <c r="L16" s="229"/>
      <c r="M16" s="229"/>
      <c r="N16" s="229"/>
      <c r="O16" s="229"/>
      <c r="P16" s="229"/>
      <c r="Q16" s="229"/>
      <c r="R16" s="230"/>
    </row>
    <row r="17" spans="1:18" ht="16.5">
      <c r="A17" s="251" t="s">
        <v>143</v>
      </c>
      <c r="B17" s="252"/>
      <c r="C17" s="252"/>
      <c r="D17" s="252"/>
      <c r="E17" s="252"/>
      <c r="F17" s="95"/>
      <c r="G17" s="96">
        <v>-3</v>
      </c>
      <c r="H17" s="28"/>
      <c r="I17" s="229" t="s">
        <v>145</v>
      </c>
      <c r="J17" s="229"/>
      <c r="K17" s="229"/>
      <c r="L17" s="229"/>
      <c r="M17" s="229"/>
      <c r="N17" s="229"/>
      <c r="O17" s="229"/>
      <c r="P17" s="229"/>
      <c r="Q17" s="229"/>
      <c r="R17" s="230"/>
    </row>
    <row r="18" spans="1:18" ht="16.5">
      <c r="A18" s="251" t="s">
        <v>144</v>
      </c>
      <c r="B18" s="252"/>
      <c r="C18" s="252"/>
      <c r="D18" s="252"/>
      <c r="E18" s="252"/>
      <c r="F18" s="95"/>
      <c r="G18" s="96">
        <v>-1</v>
      </c>
      <c r="H18" s="28"/>
      <c r="I18" s="227" t="s">
        <v>148</v>
      </c>
      <c r="J18" s="227"/>
      <c r="K18" s="227"/>
      <c r="L18" s="227"/>
      <c r="M18" s="227"/>
      <c r="N18" s="227"/>
      <c r="O18" s="227"/>
      <c r="P18" s="227"/>
      <c r="Q18" s="227"/>
      <c r="R18" s="228"/>
    </row>
    <row r="19" spans="1:18" ht="16.5">
      <c r="A19" s="175" t="s">
        <v>146</v>
      </c>
      <c r="B19" s="176"/>
      <c r="C19" s="176"/>
      <c r="D19" s="176"/>
      <c r="E19" s="176"/>
      <c r="F19" s="95"/>
      <c r="G19" s="96">
        <v>-1</v>
      </c>
      <c r="H19" s="28"/>
      <c r="I19" s="229" t="s">
        <v>147</v>
      </c>
      <c r="J19" s="229"/>
      <c r="K19" s="229"/>
      <c r="L19" s="229"/>
      <c r="M19" s="229"/>
      <c r="N19" s="229"/>
      <c r="O19" s="229"/>
      <c r="P19" s="229"/>
      <c r="Q19" s="229"/>
      <c r="R19" s="230"/>
    </row>
    <row r="20" spans="1:18" ht="16.5">
      <c r="A20" s="249" t="s">
        <v>149</v>
      </c>
      <c r="B20" s="250"/>
      <c r="C20" s="250"/>
      <c r="D20" s="250"/>
      <c r="E20" s="250"/>
      <c r="F20" s="95"/>
      <c r="G20" s="96">
        <v>-1</v>
      </c>
      <c r="H20" s="28"/>
      <c r="I20" s="229" t="s">
        <v>150</v>
      </c>
      <c r="J20" s="229"/>
      <c r="K20" s="229"/>
      <c r="L20" s="229"/>
      <c r="M20" s="229"/>
      <c r="N20" s="229"/>
      <c r="O20" s="229"/>
      <c r="P20" s="229"/>
      <c r="Q20" s="229"/>
      <c r="R20" s="230"/>
    </row>
    <row r="21" spans="1:18" ht="16.5">
      <c r="A21" s="249" t="s">
        <v>151</v>
      </c>
      <c r="B21" s="250"/>
      <c r="C21" s="250"/>
      <c r="D21" s="250"/>
      <c r="E21" s="250"/>
      <c r="F21" s="95"/>
      <c r="G21" s="96">
        <v>-3</v>
      </c>
      <c r="H21" s="28"/>
      <c r="I21" s="231" t="s">
        <v>152</v>
      </c>
      <c r="J21" s="227"/>
      <c r="K21" s="227"/>
      <c r="L21" s="227"/>
      <c r="M21" s="227"/>
      <c r="N21" s="227"/>
      <c r="O21" s="227"/>
      <c r="P21" s="227"/>
      <c r="Q21" s="227"/>
      <c r="R21" s="228"/>
    </row>
    <row r="22" spans="1:18" ht="17.25" thickBot="1">
      <c r="A22" s="232" t="s">
        <v>153</v>
      </c>
      <c r="B22" s="233"/>
      <c r="C22" s="233"/>
      <c r="D22" s="233"/>
      <c r="E22" s="233"/>
      <c r="F22" s="103"/>
      <c r="G22" s="104">
        <v>-3</v>
      </c>
      <c r="H22" s="105"/>
      <c r="I22" s="150" t="s">
        <v>154</v>
      </c>
      <c r="J22" s="150"/>
      <c r="K22" s="150"/>
      <c r="L22" s="150"/>
      <c r="M22" s="150"/>
      <c r="N22" s="150"/>
      <c r="O22" s="150"/>
      <c r="P22" s="150"/>
      <c r="Q22" s="150"/>
      <c r="R22" s="115"/>
    </row>
    <row r="23" ht="13.5" thickBot="1"/>
    <row r="24" spans="1:18" ht="16.5">
      <c r="A24" s="195" t="s">
        <v>362</v>
      </c>
      <c r="B24" s="192"/>
      <c r="C24" s="192"/>
      <c r="D24" s="192"/>
      <c r="E24" s="192"/>
      <c r="F24" s="192"/>
      <c r="G24" s="192"/>
      <c r="H24" s="106"/>
      <c r="J24" s="195" t="s">
        <v>326</v>
      </c>
      <c r="K24" s="172"/>
      <c r="L24" s="172"/>
      <c r="M24" s="241"/>
      <c r="N24" s="241"/>
      <c r="O24" s="91"/>
      <c r="P24" s="56" t="s">
        <v>325</v>
      </c>
      <c r="Q24" s="56"/>
      <c r="R24" s="107" t="s">
        <v>333</v>
      </c>
    </row>
    <row r="25" spans="1:18" ht="16.5">
      <c r="A25" s="174" t="s">
        <v>474</v>
      </c>
      <c r="B25" s="227"/>
      <c r="C25" s="227"/>
      <c r="D25" s="227"/>
      <c r="E25" s="227"/>
      <c r="F25" s="227"/>
      <c r="G25" s="227"/>
      <c r="H25" s="72"/>
      <c r="J25" s="249" t="s">
        <v>476</v>
      </c>
      <c r="K25" s="173"/>
      <c r="L25" s="173"/>
      <c r="M25" s="173"/>
      <c r="N25" s="173"/>
      <c r="O25" s="28"/>
      <c r="P25" s="94">
        <f>IF(ISBLANK(R25),"",TRUNC((SQRT(8*(R25/5)+1)-1)/2))</f>
        <v>3</v>
      </c>
      <c r="Q25" s="95" t="s">
        <v>334</v>
      </c>
      <c r="R25" s="108">
        <v>30</v>
      </c>
    </row>
    <row r="26" spans="1:18" ht="17.25" thickBot="1">
      <c r="A26" s="207" t="s">
        <v>475</v>
      </c>
      <c r="B26" s="243"/>
      <c r="C26" s="243"/>
      <c r="D26" s="243"/>
      <c r="E26" s="243"/>
      <c r="F26" s="243"/>
      <c r="G26" s="243"/>
      <c r="H26" s="85"/>
      <c r="J26" s="232"/>
      <c r="K26" s="205"/>
      <c r="L26" s="205"/>
      <c r="M26" s="206"/>
      <c r="N26" s="206"/>
      <c r="O26" s="105"/>
      <c r="P26" s="103">
        <f>IF(ISBLANK(R26),"",TRUNC((SQRT(8*(R26/5)+1)-1)/2))</f>
      </c>
      <c r="Q26" s="103" t="s">
        <v>334</v>
      </c>
      <c r="R26" s="110"/>
    </row>
    <row r="27" ht="13.5" thickBot="1"/>
    <row r="28" spans="1:18" ht="18.75">
      <c r="A28" s="234" t="s">
        <v>366</v>
      </c>
      <c r="B28" s="235"/>
      <c r="C28" s="235"/>
      <c r="D28" s="235"/>
      <c r="E28" s="235"/>
      <c r="F28" s="235"/>
      <c r="G28" s="235"/>
      <c r="H28" s="235"/>
      <c r="I28" s="235"/>
      <c r="J28" s="235"/>
      <c r="K28" s="235"/>
      <c r="L28" s="235"/>
      <c r="M28" s="235"/>
      <c r="N28" s="235"/>
      <c r="O28" s="235"/>
      <c r="P28" s="235"/>
      <c r="Q28" s="235"/>
      <c r="R28" s="204"/>
    </row>
    <row r="29" spans="1:18" ht="16.5">
      <c r="A29" s="177" t="s">
        <v>324</v>
      </c>
      <c r="B29" s="178"/>
      <c r="C29" s="178"/>
      <c r="D29" s="95"/>
      <c r="E29" s="178" t="s">
        <v>367</v>
      </c>
      <c r="F29" s="178"/>
      <c r="G29" s="178"/>
      <c r="H29" s="95"/>
      <c r="I29" s="178" t="s">
        <v>365</v>
      </c>
      <c r="J29" s="178"/>
      <c r="K29" s="95"/>
      <c r="L29" s="95" t="s">
        <v>363</v>
      </c>
      <c r="M29" s="95"/>
      <c r="N29" s="178" t="s">
        <v>364</v>
      </c>
      <c r="O29" s="178"/>
      <c r="P29" s="178"/>
      <c r="Q29" s="178"/>
      <c r="R29" s="149"/>
    </row>
    <row r="30" spans="1:18" ht="16.5">
      <c r="A30" s="249"/>
      <c r="B30" s="250"/>
      <c r="C30" s="250"/>
      <c r="D30" s="95"/>
      <c r="E30" s="250"/>
      <c r="F30" s="250"/>
      <c r="G30" s="250"/>
      <c r="H30" s="95"/>
      <c r="I30" s="250"/>
      <c r="J30" s="250"/>
      <c r="K30" s="95"/>
      <c r="L30" s="94"/>
      <c r="M30" s="95"/>
      <c r="N30" s="250"/>
      <c r="O30" s="250"/>
      <c r="P30" s="250"/>
      <c r="Q30" s="250"/>
      <c r="R30" s="226"/>
    </row>
    <row r="31" spans="1:18" ht="16.5">
      <c r="A31" s="249"/>
      <c r="B31" s="250"/>
      <c r="C31" s="250"/>
      <c r="D31" s="95"/>
      <c r="E31" s="250"/>
      <c r="F31" s="250"/>
      <c r="G31" s="250"/>
      <c r="H31" s="95"/>
      <c r="I31" s="250"/>
      <c r="J31" s="250"/>
      <c r="K31" s="95"/>
      <c r="L31" s="94"/>
      <c r="M31" s="95"/>
      <c r="N31" s="250"/>
      <c r="O31" s="250"/>
      <c r="P31" s="250"/>
      <c r="Q31" s="250"/>
      <c r="R31" s="226"/>
    </row>
    <row r="32" spans="1:18" ht="16.5">
      <c r="A32" s="249"/>
      <c r="B32" s="250"/>
      <c r="C32" s="250"/>
      <c r="D32" s="95"/>
      <c r="E32" s="250"/>
      <c r="F32" s="250"/>
      <c r="G32" s="250"/>
      <c r="H32" s="95"/>
      <c r="I32" s="250"/>
      <c r="J32" s="250"/>
      <c r="K32" s="95"/>
      <c r="L32" s="94"/>
      <c r="M32" s="95"/>
      <c r="N32" s="250"/>
      <c r="O32" s="250"/>
      <c r="P32" s="250"/>
      <c r="Q32" s="250"/>
      <c r="R32" s="226"/>
    </row>
    <row r="33" spans="1:18" ht="16.5">
      <c r="A33" s="249"/>
      <c r="B33" s="250"/>
      <c r="C33" s="250"/>
      <c r="D33" s="95"/>
      <c r="E33" s="250"/>
      <c r="F33" s="250"/>
      <c r="G33" s="250"/>
      <c r="H33" s="95"/>
      <c r="I33" s="250"/>
      <c r="J33" s="250"/>
      <c r="K33" s="95"/>
      <c r="L33" s="94"/>
      <c r="M33" s="95"/>
      <c r="N33" s="250"/>
      <c r="O33" s="250"/>
      <c r="P33" s="250"/>
      <c r="Q33" s="250"/>
      <c r="R33" s="226"/>
    </row>
    <row r="34" spans="1:20" ht="16.5">
      <c r="A34" s="249"/>
      <c r="B34" s="250"/>
      <c r="C34" s="250"/>
      <c r="D34" s="95"/>
      <c r="E34" s="250"/>
      <c r="F34" s="250"/>
      <c r="G34" s="250"/>
      <c r="H34" s="95"/>
      <c r="I34" s="250"/>
      <c r="J34" s="250"/>
      <c r="K34" s="95"/>
      <c r="L34" s="94"/>
      <c r="M34" s="95"/>
      <c r="N34" s="250"/>
      <c r="O34" s="250"/>
      <c r="P34" s="250"/>
      <c r="Q34" s="250"/>
      <c r="R34" s="226"/>
      <c r="T34" s="112"/>
    </row>
    <row r="35" spans="1:18" ht="16.5">
      <c r="A35" s="249"/>
      <c r="B35" s="250"/>
      <c r="C35" s="250"/>
      <c r="D35" s="95"/>
      <c r="E35" s="250"/>
      <c r="F35" s="250"/>
      <c r="G35" s="250"/>
      <c r="H35" s="95"/>
      <c r="I35" s="250"/>
      <c r="J35" s="250"/>
      <c r="K35" s="95"/>
      <c r="L35" s="94"/>
      <c r="M35" s="95"/>
      <c r="N35" s="250"/>
      <c r="O35" s="250"/>
      <c r="P35" s="250"/>
      <c r="Q35" s="250"/>
      <c r="R35" s="226"/>
    </row>
    <row r="36" spans="1:18" s="113" customFormat="1" ht="15.75">
      <c r="A36" s="249"/>
      <c r="B36" s="250"/>
      <c r="C36" s="250"/>
      <c r="D36" s="95"/>
      <c r="E36" s="250"/>
      <c r="F36" s="250"/>
      <c r="G36" s="250"/>
      <c r="H36" s="95"/>
      <c r="I36" s="250"/>
      <c r="J36" s="250"/>
      <c r="K36" s="95"/>
      <c r="L36" s="94"/>
      <c r="M36" s="95"/>
      <c r="N36" s="250"/>
      <c r="O36" s="250"/>
      <c r="P36" s="250"/>
      <c r="Q36" s="250"/>
      <c r="R36" s="226"/>
    </row>
    <row r="37" spans="1:18" ht="16.5">
      <c r="A37" s="249"/>
      <c r="B37" s="250"/>
      <c r="C37" s="250"/>
      <c r="D37" s="95"/>
      <c r="E37" s="250"/>
      <c r="F37" s="250"/>
      <c r="G37" s="250"/>
      <c r="H37" s="95"/>
      <c r="I37" s="250"/>
      <c r="J37" s="250"/>
      <c r="K37" s="95"/>
      <c r="L37" s="94"/>
      <c r="M37" s="95"/>
      <c r="N37" s="250"/>
      <c r="O37" s="250"/>
      <c r="P37" s="250"/>
      <c r="Q37" s="250"/>
      <c r="R37" s="226"/>
    </row>
    <row r="38" spans="1:18" ht="16.5">
      <c r="A38" s="249"/>
      <c r="B38" s="250"/>
      <c r="C38" s="250"/>
      <c r="D38" s="95"/>
      <c r="E38" s="250"/>
      <c r="F38" s="250"/>
      <c r="G38" s="250"/>
      <c r="H38" s="95"/>
      <c r="I38" s="250"/>
      <c r="J38" s="250"/>
      <c r="K38" s="95"/>
      <c r="L38" s="94"/>
      <c r="M38" s="95"/>
      <c r="N38" s="250"/>
      <c r="O38" s="250"/>
      <c r="P38" s="250"/>
      <c r="Q38" s="250"/>
      <c r="R38" s="226"/>
    </row>
    <row r="39" spans="1:18" ht="16.5">
      <c r="A39" s="249"/>
      <c r="B39" s="250"/>
      <c r="C39" s="250"/>
      <c r="D39" s="95"/>
      <c r="E39" s="250"/>
      <c r="F39" s="250"/>
      <c r="G39" s="250"/>
      <c r="H39" s="95"/>
      <c r="I39" s="250"/>
      <c r="J39" s="250"/>
      <c r="K39" s="95"/>
      <c r="L39" s="94"/>
      <c r="M39" s="95"/>
      <c r="N39" s="250"/>
      <c r="O39" s="250"/>
      <c r="P39" s="250"/>
      <c r="Q39" s="250"/>
      <c r="R39" s="226"/>
    </row>
    <row r="40" spans="1:18" ht="16.5">
      <c r="A40" s="249"/>
      <c r="B40" s="250"/>
      <c r="C40" s="250"/>
      <c r="D40" s="95"/>
      <c r="E40" s="250"/>
      <c r="F40" s="250"/>
      <c r="G40" s="250"/>
      <c r="H40" s="95"/>
      <c r="I40" s="250"/>
      <c r="J40" s="250"/>
      <c r="K40" s="95"/>
      <c r="L40" s="94"/>
      <c r="M40" s="95"/>
      <c r="N40" s="250"/>
      <c r="O40" s="250"/>
      <c r="P40" s="250"/>
      <c r="Q40" s="250"/>
      <c r="R40" s="226"/>
    </row>
    <row r="41" spans="1:18" ht="16.5">
      <c r="A41" s="249"/>
      <c r="B41" s="250"/>
      <c r="C41" s="250"/>
      <c r="D41" s="95"/>
      <c r="E41" s="250"/>
      <c r="F41" s="250"/>
      <c r="G41" s="250"/>
      <c r="H41" s="95"/>
      <c r="I41" s="250"/>
      <c r="J41" s="250"/>
      <c r="K41" s="95"/>
      <c r="L41" s="94"/>
      <c r="M41" s="95"/>
      <c r="N41" s="250"/>
      <c r="O41" s="250"/>
      <c r="P41" s="250"/>
      <c r="Q41" s="250"/>
      <c r="R41" s="226"/>
    </row>
    <row r="42" spans="1:18" ht="16.5">
      <c r="A42" s="249"/>
      <c r="B42" s="250"/>
      <c r="C42" s="250"/>
      <c r="D42" s="95"/>
      <c r="E42" s="250"/>
      <c r="F42" s="250"/>
      <c r="G42" s="250"/>
      <c r="H42" s="95"/>
      <c r="I42" s="250"/>
      <c r="J42" s="250"/>
      <c r="K42" s="95"/>
      <c r="L42" s="94"/>
      <c r="M42" s="95"/>
      <c r="N42" s="250"/>
      <c r="O42" s="250"/>
      <c r="P42" s="250"/>
      <c r="Q42" s="250"/>
      <c r="R42" s="226"/>
    </row>
    <row r="43" spans="1:18" ht="16.5">
      <c r="A43" s="249"/>
      <c r="B43" s="250"/>
      <c r="C43" s="250"/>
      <c r="D43" s="95"/>
      <c r="E43" s="250"/>
      <c r="F43" s="250"/>
      <c r="G43" s="250"/>
      <c r="H43" s="95"/>
      <c r="I43" s="250"/>
      <c r="J43" s="250"/>
      <c r="K43" s="95"/>
      <c r="L43" s="94"/>
      <c r="M43" s="95"/>
      <c r="N43" s="250"/>
      <c r="O43" s="250"/>
      <c r="P43" s="250"/>
      <c r="Q43" s="250"/>
      <c r="R43" s="226"/>
    </row>
    <row r="44" spans="1:18" ht="17.25" thickBot="1">
      <c r="A44" s="232"/>
      <c r="B44" s="233"/>
      <c r="C44" s="233"/>
      <c r="D44" s="103"/>
      <c r="E44" s="233"/>
      <c r="F44" s="233"/>
      <c r="G44" s="233"/>
      <c r="H44" s="103"/>
      <c r="I44" s="233"/>
      <c r="J44" s="233"/>
      <c r="K44" s="103"/>
      <c r="L44" s="103"/>
      <c r="M44" s="103"/>
      <c r="N44" s="233"/>
      <c r="O44" s="233"/>
      <c r="P44" s="233"/>
      <c r="Q44" s="233"/>
      <c r="R44" s="116"/>
    </row>
  </sheetData>
  <mergeCells count="109">
    <mergeCell ref="I22:R22"/>
    <mergeCell ref="A44:C44"/>
    <mergeCell ref="E44:G44"/>
    <mergeCell ref="N44:R44"/>
    <mergeCell ref="E41:G41"/>
    <mergeCell ref="N41:R41"/>
    <mergeCell ref="A42:C42"/>
    <mergeCell ref="E42:G42"/>
    <mergeCell ref="N42:R42"/>
    <mergeCell ref="I44:J44"/>
    <mergeCell ref="I42:J42"/>
    <mergeCell ref="N37:R37"/>
    <mergeCell ref="A38:C38"/>
    <mergeCell ref="E38:G38"/>
    <mergeCell ref="N38:R38"/>
    <mergeCell ref="A41:C41"/>
    <mergeCell ref="I38:J38"/>
    <mergeCell ref="I39:J39"/>
    <mergeCell ref="A39:C39"/>
    <mergeCell ref="E39:G39"/>
    <mergeCell ref="A34:C34"/>
    <mergeCell ref="E34:G34"/>
    <mergeCell ref="N34:R34"/>
    <mergeCell ref="I33:J33"/>
    <mergeCell ref="I34:J34"/>
    <mergeCell ref="I29:J29"/>
    <mergeCell ref="I30:J30"/>
    <mergeCell ref="E33:G33"/>
    <mergeCell ref="N33:R33"/>
    <mergeCell ref="I43:J43"/>
    <mergeCell ref="A43:C43"/>
    <mergeCell ref="E43:G43"/>
    <mergeCell ref="N43:R43"/>
    <mergeCell ref="I40:J40"/>
    <mergeCell ref="I41:J41"/>
    <mergeCell ref="A40:C40"/>
    <mergeCell ref="E40:G40"/>
    <mergeCell ref="A20:E20"/>
    <mergeCell ref="A19:E19"/>
    <mergeCell ref="A18:E18"/>
    <mergeCell ref="N40:R40"/>
    <mergeCell ref="N39:R39"/>
    <mergeCell ref="A29:C29"/>
    <mergeCell ref="E29:G29"/>
    <mergeCell ref="N29:R29"/>
    <mergeCell ref="A30:C30"/>
    <mergeCell ref="E30:G30"/>
    <mergeCell ref="A26:G26"/>
    <mergeCell ref="I12:R12"/>
    <mergeCell ref="I11:R11"/>
    <mergeCell ref="J24:N24"/>
    <mergeCell ref="J25:N25"/>
    <mergeCell ref="A24:G24"/>
    <mergeCell ref="A25:G25"/>
    <mergeCell ref="A11:E11"/>
    <mergeCell ref="A21:E21"/>
    <mergeCell ref="I13:R13"/>
    <mergeCell ref="A31:C31"/>
    <mergeCell ref="E31:G31"/>
    <mergeCell ref="N31:R31"/>
    <mergeCell ref="C4:G4"/>
    <mergeCell ref="A22:E22"/>
    <mergeCell ref="C5:G5"/>
    <mergeCell ref="A28:R28"/>
    <mergeCell ref="A13:E13"/>
    <mergeCell ref="A12:E12"/>
    <mergeCell ref="J26:N26"/>
    <mergeCell ref="I14:R14"/>
    <mergeCell ref="I15:R15"/>
    <mergeCell ref="I32:J32"/>
    <mergeCell ref="I17:R17"/>
    <mergeCell ref="I18:R18"/>
    <mergeCell ref="I19:R19"/>
    <mergeCell ref="I20:R20"/>
    <mergeCell ref="I21:R21"/>
    <mergeCell ref="I31:J31"/>
    <mergeCell ref="N30:R30"/>
    <mergeCell ref="A32:C32"/>
    <mergeCell ref="E32:G32"/>
    <mergeCell ref="N32:R32"/>
    <mergeCell ref="A33:C33"/>
    <mergeCell ref="I35:J35"/>
    <mergeCell ref="A35:C35"/>
    <mergeCell ref="E35:G35"/>
    <mergeCell ref="N35:R35"/>
    <mergeCell ref="I36:J36"/>
    <mergeCell ref="I37:J37"/>
    <mergeCell ref="A36:C36"/>
    <mergeCell ref="E36:G36"/>
    <mergeCell ref="E37:G37"/>
    <mergeCell ref="N36:R36"/>
    <mergeCell ref="A37:C37"/>
    <mergeCell ref="P2:R2"/>
    <mergeCell ref="P3:R3"/>
    <mergeCell ref="P4:R4"/>
    <mergeCell ref="P5:R5"/>
    <mergeCell ref="P6:R6"/>
    <mergeCell ref="P7:R7"/>
    <mergeCell ref="P8:R8"/>
    <mergeCell ref="I16:R16"/>
    <mergeCell ref="A14:E14"/>
    <mergeCell ref="A15:E15"/>
    <mergeCell ref="A16:E16"/>
    <mergeCell ref="A17:E17"/>
    <mergeCell ref="P1:R1"/>
    <mergeCell ref="P9:R9"/>
    <mergeCell ref="C1:G1"/>
    <mergeCell ref="C2:G2"/>
    <mergeCell ref="C3:G3"/>
  </mergeCells>
  <printOptions/>
  <pageMargins left="0.3937007874015748" right="0.3937007874015748" top="0.5905511811023623" bottom="0.5905511811023623"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C48"/>
  <sheetViews>
    <sheetView workbookViewId="0" topLeftCell="A1">
      <selection activeCell="F16" sqref="A1:IV16384"/>
    </sheetView>
  </sheetViews>
  <sheetFormatPr defaultColWidth="9.33203125" defaultRowHeight="12.75"/>
  <cols>
    <col min="1" max="1" width="1.0078125" style="53" customWidth="1"/>
    <col min="2" max="2" width="3.33203125" style="53" customWidth="1"/>
    <col min="3" max="3" width="1.0078125" style="53" customWidth="1"/>
    <col min="4" max="4" width="9.33203125" style="53" customWidth="1"/>
    <col min="5" max="5" width="1.0078125" style="53" customWidth="1"/>
    <col min="6" max="6" width="4.33203125" style="53" customWidth="1"/>
    <col min="7" max="7" width="1.3359375" style="53" customWidth="1"/>
    <col min="8" max="8" width="9.33203125" style="53" customWidth="1"/>
    <col min="9" max="9" width="0.82421875" style="53" customWidth="1"/>
    <col min="10" max="10" width="4.16015625" style="53" customWidth="1"/>
    <col min="11" max="11" width="1.5" style="53" customWidth="1"/>
    <col min="12" max="12" width="9.33203125" style="53" customWidth="1"/>
    <col min="13" max="13" width="0.82421875" style="53" customWidth="1"/>
    <col min="14" max="14" width="1.0078125" style="53" customWidth="1"/>
    <col min="15" max="15" width="3.66015625" style="53" customWidth="1"/>
    <col min="16" max="16" width="0.65625" style="53" customWidth="1"/>
    <col min="17" max="17" width="9.5" style="53" customWidth="1"/>
    <col min="18" max="18" width="1.171875" style="53" customWidth="1"/>
    <col min="19" max="19" width="4.66015625" style="53" customWidth="1"/>
    <col min="20" max="20" width="1.3359375" style="53" customWidth="1"/>
    <col min="21" max="21" width="9.33203125" style="53" customWidth="1"/>
    <col min="22" max="22" width="0.82421875" style="53" customWidth="1"/>
    <col min="23" max="23" width="3.83203125" style="53" customWidth="1"/>
    <col min="24" max="24" width="1.66796875" style="53" customWidth="1"/>
    <col min="25" max="25" width="9.33203125" style="53" customWidth="1"/>
    <col min="26" max="26" width="0.82421875" style="53" customWidth="1"/>
    <col min="27" max="16384" width="9.33203125" style="53" customWidth="1"/>
  </cols>
  <sheetData>
    <row r="1" spans="4:24" s="113" customFormat="1" ht="8.25">
      <c r="D1" s="358" t="s">
        <v>320</v>
      </c>
      <c r="E1" s="299"/>
      <c r="F1" s="299"/>
      <c r="G1" s="299"/>
      <c r="H1" s="299"/>
      <c r="I1" s="299"/>
      <c r="J1" s="299"/>
      <c r="K1" s="299"/>
      <c r="L1" s="299"/>
      <c r="M1" s="299"/>
      <c r="N1" s="299"/>
      <c r="O1" s="299"/>
      <c r="P1" s="299"/>
      <c r="Q1" s="299"/>
      <c r="R1" s="299"/>
      <c r="S1" s="299"/>
      <c r="T1" s="299"/>
      <c r="U1" s="299"/>
      <c r="V1" s="299"/>
      <c r="W1" s="299"/>
      <c r="X1" s="299"/>
    </row>
    <row r="2" spans="4:24" s="113" customFormat="1" ht="9" thickBot="1">
      <c r="D2" s="206"/>
      <c r="E2" s="206"/>
      <c r="F2" s="206"/>
      <c r="G2" s="206"/>
      <c r="H2" s="206"/>
      <c r="I2" s="206"/>
      <c r="J2" s="206"/>
      <c r="K2" s="206"/>
      <c r="L2" s="206"/>
      <c r="M2" s="206"/>
      <c r="N2" s="206"/>
      <c r="O2" s="206"/>
      <c r="P2" s="206"/>
      <c r="Q2" s="206"/>
      <c r="R2" s="206"/>
      <c r="S2" s="206"/>
      <c r="T2" s="206"/>
      <c r="U2" s="206"/>
      <c r="V2" s="206"/>
      <c r="W2" s="206"/>
      <c r="X2" s="206"/>
    </row>
    <row r="3" s="113" customFormat="1" ht="9" thickBot="1"/>
    <row r="4" spans="1:26" s="155" customFormat="1" ht="17.25">
      <c r="A4" s="181"/>
      <c r="B4" s="361" t="s">
        <v>778</v>
      </c>
      <c r="C4" s="361"/>
      <c r="D4" s="361"/>
      <c r="E4" s="361"/>
      <c r="F4" s="361"/>
      <c r="G4" s="361"/>
      <c r="H4" s="361"/>
      <c r="I4" s="361"/>
      <c r="J4" s="361"/>
      <c r="K4" s="361"/>
      <c r="L4" s="361"/>
      <c r="M4" s="153"/>
      <c r="N4" s="181"/>
      <c r="O4" s="361" t="s">
        <v>793</v>
      </c>
      <c r="P4" s="361"/>
      <c r="Q4" s="361"/>
      <c r="R4" s="361"/>
      <c r="S4" s="361"/>
      <c r="T4" s="361"/>
      <c r="U4" s="361"/>
      <c r="V4" s="361"/>
      <c r="W4" s="361"/>
      <c r="X4" s="361"/>
      <c r="Y4" s="361"/>
      <c r="Z4" s="153"/>
    </row>
    <row r="5" spans="1:26" s="155" customFormat="1" ht="17.25">
      <c r="A5" s="222"/>
      <c r="B5" s="95" t="s">
        <v>338</v>
      </c>
      <c r="C5" s="135"/>
      <c r="D5" s="223" t="s">
        <v>777</v>
      </c>
      <c r="E5" s="199"/>
      <c r="F5" s="223">
        <f>J5+D7</f>
        <v>35</v>
      </c>
      <c r="G5" s="199"/>
      <c r="H5" s="224" t="s">
        <v>304</v>
      </c>
      <c r="I5" s="224"/>
      <c r="J5" s="223">
        <v>35</v>
      </c>
      <c r="K5" s="199" t="s">
        <v>305</v>
      </c>
      <c r="L5" s="223" t="s">
        <v>742</v>
      </c>
      <c r="M5" s="225"/>
      <c r="N5" s="222"/>
      <c r="O5" s="95" t="s">
        <v>338</v>
      </c>
      <c r="P5" s="135"/>
      <c r="Q5" s="223" t="s">
        <v>794</v>
      </c>
      <c r="R5" s="199"/>
      <c r="S5" s="223">
        <f>W5+Q7</f>
        <v>45</v>
      </c>
      <c r="T5" s="199"/>
      <c r="U5" s="224" t="s">
        <v>304</v>
      </c>
      <c r="V5" s="224"/>
      <c r="W5" s="223">
        <v>45</v>
      </c>
      <c r="X5" s="199" t="s">
        <v>305</v>
      </c>
      <c r="Y5" s="223" t="s">
        <v>744</v>
      </c>
      <c r="Z5" s="225"/>
    </row>
    <row r="6" spans="1:26" ht="16.5">
      <c r="A6" s="182"/>
      <c r="B6" s="236" t="s">
        <v>335</v>
      </c>
      <c r="C6" s="236"/>
      <c r="D6" s="94" t="s">
        <v>776</v>
      </c>
      <c r="E6" s="236"/>
      <c r="F6" s="236" t="s">
        <v>336</v>
      </c>
      <c r="G6" s="236"/>
      <c r="H6" s="94" t="s">
        <v>746</v>
      </c>
      <c r="I6" s="236"/>
      <c r="J6" s="236" t="s">
        <v>337</v>
      </c>
      <c r="K6" s="236"/>
      <c r="L6" s="94" t="s">
        <v>747</v>
      </c>
      <c r="M6" s="72"/>
      <c r="N6" s="182"/>
      <c r="O6" s="236" t="s">
        <v>335</v>
      </c>
      <c r="P6" s="236"/>
      <c r="Q6" s="94" t="s">
        <v>745</v>
      </c>
      <c r="R6" s="236"/>
      <c r="S6" s="236" t="s">
        <v>336</v>
      </c>
      <c r="T6" s="236"/>
      <c r="U6" s="94" t="s">
        <v>746</v>
      </c>
      <c r="V6" s="236"/>
      <c r="W6" s="236" t="s">
        <v>337</v>
      </c>
      <c r="X6" s="236"/>
      <c r="Y6" s="94" t="s">
        <v>747</v>
      </c>
      <c r="Z6" s="72"/>
    </row>
    <row r="7" spans="1:26" ht="17.25">
      <c r="A7" s="182"/>
      <c r="B7" s="236" t="s">
        <v>306</v>
      </c>
      <c r="C7" s="28"/>
      <c r="D7" s="237"/>
      <c r="E7" s="238" t="s">
        <v>307</v>
      </c>
      <c r="F7" s="227"/>
      <c r="G7" s="227"/>
      <c r="H7" s="227"/>
      <c r="I7" s="227"/>
      <c r="J7" s="227"/>
      <c r="K7" s="227"/>
      <c r="L7" s="227"/>
      <c r="M7" s="72"/>
      <c r="N7" s="182"/>
      <c r="O7" s="236" t="s">
        <v>317</v>
      </c>
      <c r="P7" s="28"/>
      <c r="Q7" s="237"/>
      <c r="R7" s="238" t="s">
        <v>318</v>
      </c>
      <c r="S7" s="227"/>
      <c r="T7" s="227"/>
      <c r="U7" s="227"/>
      <c r="V7" s="227"/>
      <c r="W7" s="227"/>
      <c r="X7" s="227"/>
      <c r="Y7" s="227"/>
      <c r="Z7" s="72"/>
    </row>
    <row r="8" spans="1:26" ht="12.75" customHeight="1">
      <c r="A8" s="182"/>
      <c r="B8" s="366" t="s">
        <v>775</v>
      </c>
      <c r="C8" s="366"/>
      <c r="D8" s="366"/>
      <c r="E8" s="366"/>
      <c r="F8" s="366"/>
      <c r="G8" s="366"/>
      <c r="H8" s="366"/>
      <c r="I8" s="366"/>
      <c r="J8" s="366"/>
      <c r="K8" s="366"/>
      <c r="L8" s="366"/>
      <c r="M8" s="72"/>
      <c r="N8" s="182"/>
      <c r="O8" s="359" t="s">
        <v>795</v>
      </c>
      <c r="P8" s="359"/>
      <c r="Q8" s="359"/>
      <c r="R8" s="359"/>
      <c r="S8" s="359"/>
      <c r="T8" s="359"/>
      <c r="U8" s="359"/>
      <c r="V8" s="359"/>
      <c r="W8" s="359"/>
      <c r="X8" s="359"/>
      <c r="Y8" s="359"/>
      <c r="Z8" s="72"/>
    </row>
    <row r="9" spans="1:26" ht="12.75" customHeight="1">
      <c r="A9" s="182"/>
      <c r="B9" s="366"/>
      <c r="C9" s="366"/>
      <c r="D9" s="366"/>
      <c r="E9" s="366"/>
      <c r="F9" s="366"/>
      <c r="G9" s="366"/>
      <c r="H9" s="366"/>
      <c r="I9" s="366"/>
      <c r="J9" s="366"/>
      <c r="K9" s="366"/>
      <c r="L9" s="366"/>
      <c r="M9" s="72"/>
      <c r="N9" s="182"/>
      <c r="O9" s="359"/>
      <c r="P9" s="359"/>
      <c r="Q9" s="359"/>
      <c r="R9" s="359"/>
      <c r="S9" s="359"/>
      <c r="T9" s="359"/>
      <c r="U9" s="359"/>
      <c r="V9" s="359"/>
      <c r="W9" s="359"/>
      <c r="X9" s="359"/>
      <c r="Y9" s="359"/>
      <c r="Z9" s="72"/>
    </row>
    <row r="10" spans="1:26" ht="12.75" customHeight="1">
      <c r="A10" s="182"/>
      <c r="B10" s="366"/>
      <c r="C10" s="366"/>
      <c r="D10" s="366"/>
      <c r="E10" s="366"/>
      <c r="F10" s="366"/>
      <c r="G10" s="366"/>
      <c r="H10" s="366"/>
      <c r="I10" s="366"/>
      <c r="J10" s="366"/>
      <c r="K10" s="366"/>
      <c r="L10" s="366"/>
      <c r="M10" s="72"/>
      <c r="N10" s="182"/>
      <c r="O10" s="359"/>
      <c r="P10" s="359"/>
      <c r="Q10" s="359"/>
      <c r="R10" s="359"/>
      <c r="S10" s="359"/>
      <c r="T10" s="359"/>
      <c r="U10" s="359"/>
      <c r="V10" s="359"/>
      <c r="W10" s="359"/>
      <c r="X10" s="359"/>
      <c r="Y10" s="359"/>
      <c r="Z10" s="72"/>
    </row>
    <row r="11" spans="1:26" ht="12.75" customHeight="1">
      <c r="A11" s="182"/>
      <c r="B11" s="366"/>
      <c r="C11" s="366"/>
      <c r="D11" s="366"/>
      <c r="E11" s="366"/>
      <c r="F11" s="366"/>
      <c r="G11" s="366"/>
      <c r="H11" s="366"/>
      <c r="I11" s="366"/>
      <c r="J11" s="366"/>
      <c r="K11" s="366"/>
      <c r="L11" s="366"/>
      <c r="M11" s="72"/>
      <c r="N11" s="182"/>
      <c r="O11" s="359"/>
      <c r="P11" s="359"/>
      <c r="Q11" s="359"/>
      <c r="R11" s="359"/>
      <c r="S11" s="359"/>
      <c r="T11" s="359"/>
      <c r="U11" s="359"/>
      <c r="V11" s="359"/>
      <c r="W11" s="359"/>
      <c r="X11" s="359"/>
      <c r="Y11" s="359"/>
      <c r="Z11" s="72"/>
    </row>
    <row r="12" spans="1:26" ht="13.5" thickBot="1">
      <c r="A12" s="143"/>
      <c r="B12" s="367"/>
      <c r="C12" s="367"/>
      <c r="D12" s="367"/>
      <c r="E12" s="367"/>
      <c r="F12" s="367"/>
      <c r="G12" s="367"/>
      <c r="H12" s="367"/>
      <c r="I12" s="367"/>
      <c r="J12" s="367"/>
      <c r="K12" s="367"/>
      <c r="L12" s="367"/>
      <c r="M12" s="85"/>
      <c r="N12" s="143"/>
      <c r="O12" s="362"/>
      <c r="P12" s="362"/>
      <c r="Q12" s="362"/>
      <c r="R12" s="362"/>
      <c r="S12" s="362"/>
      <c r="T12" s="362"/>
      <c r="U12" s="362"/>
      <c r="V12" s="362"/>
      <c r="W12" s="362"/>
      <c r="X12" s="362"/>
      <c r="Y12" s="362"/>
      <c r="Z12" s="85"/>
    </row>
    <row r="13" spans="1:26" s="155" customFormat="1" ht="17.25">
      <c r="A13" s="181"/>
      <c r="B13" s="361" t="s">
        <v>783</v>
      </c>
      <c r="C13" s="361"/>
      <c r="D13" s="361"/>
      <c r="E13" s="361"/>
      <c r="F13" s="361"/>
      <c r="G13" s="361"/>
      <c r="H13" s="361"/>
      <c r="I13" s="361"/>
      <c r="J13" s="361"/>
      <c r="K13" s="361"/>
      <c r="L13" s="361"/>
      <c r="M13" s="153"/>
      <c r="N13" s="181"/>
      <c r="O13" s="361" t="s">
        <v>799</v>
      </c>
      <c r="P13" s="361"/>
      <c r="Q13" s="361"/>
      <c r="R13" s="361"/>
      <c r="S13" s="361"/>
      <c r="T13" s="361"/>
      <c r="U13" s="361"/>
      <c r="V13" s="361"/>
      <c r="W13" s="361"/>
      <c r="X13" s="361"/>
      <c r="Y13" s="361"/>
      <c r="Z13" s="153"/>
    </row>
    <row r="14" spans="1:26" ht="17.25">
      <c r="A14" s="222"/>
      <c r="B14" s="95" t="s">
        <v>338</v>
      </c>
      <c r="C14" s="135"/>
      <c r="D14" s="223" t="s">
        <v>774</v>
      </c>
      <c r="E14" s="199"/>
      <c r="F14" s="223">
        <f>J14+D16</f>
        <v>15</v>
      </c>
      <c r="G14" s="199"/>
      <c r="H14" s="224" t="s">
        <v>304</v>
      </c>
      <c r="I14" s="224"/>
      <c r="J14" s="223">
        <v>15</v>
      </c>
      <c r="K14" s="199" t="s">
        <v>305</v>
      </c>
      <c r="L14" s="223" t="s">
        <v>742</v>
      </c>
      <c r="M14" s="225"/>
      <c r="N14" s="222"/>
      <c r="O14" s="95" t="s">
        <v>338</v>
      </c>
      <c r="P14" s="135"/>
      <c r="Q14" s="223" t="s">
        <v>800</v>
      </c>
      <c r="R14" s="199"/>
      <c r="S14" s="223">
        <f>W14+Q16</f>
        <v>15</v>
      </c>
      <c r="T14" s="199"/>
      <c r="U14" s="224" t="s">
        <v>304</v>
      </c>
      <c r="V14" s="224"/>
      <c r="W14" s="223">
        <v>15</v>
      </c>
      <c r="X14" s="199" t="s">
        <v>305</v>
      </c>
      <c r="Y14" s="223" t="s">
        <v>742</v>
      </c>
      <c r="Z14" s="225"/>
    </row>
    <row r="15" spans="1:26" ht="16.5">
      <c r="A15" s="182"/>
      <c r="B15" s="236" t="s">
        <v>335</v>
      </c>
      <c r="C15" s="236"/>
      <c r="D15" s="94" t="s">
        <v>784</v>
      </c>
      <c r="E15" s="236"/>
      <c r="F15" s="236" t="s">
        <v>336</v>
      </c>
      <c r="G15" s="236"/>
      <c r="H15" s="94" t="s">
        <v>749</v>
      </c>
      <c r="I15" s="236"/>
      <c r="J15" s="236" t="s">
        <v>337</v>
      </c>
      <c r="K15" s="236"/>
      <c r="L15" s="94" t="s">
        <v>747</v>
      </c>
      <c r="M15" s="72"/>
      <c r="N15" s="182"/>
      <c r="O15" s="236" t="s">
        <v>335</v>
      </c>
      <c r="P15" s="236"/>
      <c r="Q15" s="94" t="s">
        <v>764</v>
      </c>
      <c r="R15" s="236"/>
      <c r="S15" s="236" t="s">
        <v>336</v>
      </c>
      <c r="T15" s="236"/>
      <c r="U15" s="94" t="s">
        <v>746</v>
      </c>
      <c r="V15" s="236"/>
      <c r="W15" s="236" t="s">
        <v>337</v>
      </c>
      <c r="X15" s="236"/>
      <c r="Y15" s="94" t="s">
        <v>804</v>
      </c>
      <c r="Z15" s="72"/>
    </row>
    <row r="16" spans="1:26" ht="17.25">
      <c r="A16" s="182"/>
      <c r="B16" s="236" t="s">
        <v>317</v>
      </c>
      <c r="C16" s="28"/>
      <c r="D16" s="237"/>
      <c r="E16" s="238" t="s">
        <v>318</v>
      </c>
      <c r="F16" s="227"/>
      <c r="G16" s="227"/>
      <c r="H16" s="227"/>
      <c r="I16" s="227"/>
      <c r="J16" s="227"/>
      <c r="K16" s="227"/>
      <c r="L16" s="227"/>
      <c r="M16" s="72"/>
      <c r="N16" s="182"/>
      <c r="O16" s="236" t="s">
        <v>317</v>
      </c>
      <c r="P16" s="28"/>
      <c r="Q16" s="237"/>
      <c r="R16" s="238" t="s">
        <v>318</v>
      </c>
      <c r="S16" s="227"/>
      <c r="T16" s="227"/>
      <c r="U16" s="227"/>
      <c r="V16" s="227"/>
      <c r="W16" s="227"/>
      <c r="X16" s="227"/>
      <c r="Y16" s="227"/>
      <c r="Z16" s="72"/>
    </row>
    <row r="17" spans="1:26" ht="12.75" customHeight="1">
      <c r="A17" s="182"/>
      <c r="B17" s="363" t="s">
        <v>782</v>
      </c>
      <c r="C17" s="363"/>
      <c r="D17" s="363"/>
      <c r="E17" s="363"/>
      <c r="F17" s="363"/>
      <c r="G17" s="363"/>
      <c r="H17" s="363"/>
      <c r="I17" s="363"/>
      <c r="J17" s="363"/>
      <c r="K17" s="363"/>
      <c r="L17" s="363"/>
      <c r="M17" s="72"/>
      <c r="N17" s="182"/>
      <c r="O17" s="363" t="s">
        <v>803</v>
      </c>
      <c r="P17" s="363"/>
      <c r="Q17" s="363"/>
      <c r="R17" s="363"/>
      <c r="S17" s="363"/>
      <c r="T17" s="363"/>
      <c r="U17" s="363"/>
      <c r="V17" s="363"/>
      <c r="W17" s="363"/>
      <c r="X17" s="363"/>
      <c r="Y17" s="363"/>
      <c r="Z17" s="72"/>
    </row>
    <row r="18" spans="1:26" ht="12.75" customHeight="1">
      <c r="A18" s="182"/>
      <c r="B18" s="363"/>
      <c r="C18" s="363"/>
      <c r="D18" s="363"/>
      <c r="E18" s="363"/>
      <c r="F18" s="363"/>
      <c r="G18" s="363"/>
      <c r="H18" s="363"/>
      <c r="I18" s="363"/>
      <c r="J18" s="363"/>
      <c r="K18" s="363"/>
      <c r="L18" s="363"/>
      <c r="M18" s="72"/>
      <c r="N18" s="182"/>
      <c r="O18" s="363"/>
      <c r="P18" s="363"/>
      <c r="Q18" s="363"/>
      <c r="R18" s="363"/>
      <c r="S18" s="363"/>
      <c r="T18" s="363"/>
      <c r="U18" s="363"/>
      <c r="V18" s="363"/>
      <c r="W18" s="363"/>
      <c r="X18" s="363"/>
      <c r="Y18" s="363"/>
      <c r="Z18" s="72"/>
    </row>
    <row r="19" spans="1:26" ht="12.75" customHeight="1">
      <c r="A19" s="182"/>
      <c r="B19" s="363"/>
      <c r="C19" s="363"/>
      <c r="D19" s="363"/>
      <c r="E19" s="363"/>
      <c r="F19" s="363"/>
      <c r="G19" s="363"/>
      <c r="H19" s="363"/>
      <c r="I19" s="363"/>
      <c r="J19" s="363"/>
      <c r="K19" s="363"/>
      <c r="L19" s="363"/>
      <c r="M19" s="72"/>
      <c r="N19" s="182"/>
      <c r="O19" s="363"/>
      <c r="P19" s="363"/>
      <c r="Q19" s="363"/>
      <c r="R19" s="363"/>
      <c r="S19" s="363"/>
      <c r="T19" s="363"/>
      <c r="U19" s="363"/>
      <c r="V19" s="363"/>
      <c r="W19" s="363"/>
      <c r="X19" s="363"/>
      <c r="Y19" s="363"/>
      <c r="Z19" s="72"/>
    </row>
    <row r="20" spans="1:26" ht="12.75" customHeight="1">
      <c r="A20" s="182"/>
      <c r="B20" s="363"/>
      <c r="C20" s="363"/>
      <c r="D20" s="363"/>
      <c r="E20" s="363"/>
      <c r="F20" s="363"/>
      <c r="G20" s="363"/>
      <c r="H20" s="363"/>
      <c r="I20" s="363"/>
      <c r="J20" s="363"/>
      <c r="K20" s="363"/>
      <c r="L20" s="363"/>
      <c r="M20" s="72"/>
      <c r="N20" s="182"/>
      <c r="O20" s="363"/>
      <c r="P20" s="363"/>
      <c r="Q20" s="363"/>
      <c r="R20" s="363"/>
      <c r="S20" s="363"/>
      <c r="T20" s="363"/>
      <c r="U20" s="363"/>
      <c r="V20" s="363"/>
      <c r="W20" s="363"/>
      <c r="X20" s="363"/>
      <c r="Y20" s="363"/>
      <c r="Z20" s="72"/>
    </row>
    <row r="21" spans="1:26" ht="13.5" thickBot="1">
      <c r="A21" s="143"/>
      <c r="B21" s="364"/>
      <c r="C21" s="364"/>
      <c r="D21" s="364"/>
      <c r="E21" s="364"/>
      <c r="F21" s="364"/>
      <c r="G21" s="364"/>
      <c r="H21" s="364"/>
      <c r="I21" s="364"/>
      <c r="J21" s="364"/>
      <c r="K21" s="364"/>
      <c r="L21" s="364"/>
      <c r="M21" s="85"/>
      <c r="N21" s="143"/>
      <c r="O21" s="364"/>
      <c r="P21" s="364"/>
      <c r="Q21" s="364"/>
      <c r="R21" s="364"/>
      <c r="S21" s="364"/>
      <c r="T21" s="364"/>
      <c r="U21" s="364"/>
      <c r="V21" s="364"/>
      <c r="W21" s="364"/>
      <c r="X21" s="364"/>
      <c r="Y21" s="364"/>
      <c r="Z21" s="85"/>
    </row>
    <row r="22" spans="1:26" s="155" customFormat="1" ht="17.25">
      <c r="A22" s="181"/>
      <c r="B22" s="361" t="s">
        <v>787</v>
      </c>
      <c r="C22" s="361"/>
      <c r="D22" s="361"/>
      <c r="E22" s="361"/>
      <c r="F22" s="361"/>
      <c r="G22" s="361"/>
      <c r="H22" s="361"/>
      <c r="I22" s="361"/>
      <c r="J22" s="361"/>
      <c r="K22" s="361"/>
      <c r="L22" s="361"/>
      <c r="M22" s="153"/>
      <c r="N22" s="181"/>
      <c r="O22" s="361" t="s">
        <v>798</v>
      </c>
      <c r="P22" s="361"/>
      <c r="Q22" s="361"/>
      <c r="R22" s="361"/>
      <c r="S22" s="361"/>
      <c r="T22" s="361"/>
      <c r="U22" s="361"/>
      <c r="V22" s="361"/>
      <c r="W22" s="361"/>
      <c r="X22" s="361"/>
      <c r="Y22" s="361"/>
      <c r="Z22" s="153"/>
    </row>
    <row r="23" spans="1:26" ht="17.25">
      <c r="A23" s="222"/>
      <c r="B23" s="95" t="s">
        <v>338</v>
      </c>
      <c r="C23" s="135"/>
      <c r="D23" s="223" t="s">
        <v>790</v>
      </c>
      <c r="E23" s="199"/>
      <c r="F23" s="223">
        <f>J23+D25</f>
        <v>10</v>
      </c>
      <c r="G23" s="199"/>
      <c r="H23" s="224" t="s">
        <v>304</v>
      </c>
      <c r="I23" s="224"/>
      <c r="J23" s="223">
        <v>10</v>
      </c>
      <c r="K23" s="199" t="s">
        <v>305</v>
      </c>
      <c r="L23" s="223" t="s">
        <v>742</v>
      </c>
      <c r="M23" s="225"/>
      <c r="N23" s="222"/>
      <c r="O23" s="95" t="s">
        <v>338</v>
      </c>
      <c r="P23" s="135"/>
      <c r="Q23" s="223" t="s">
        <v>800</v>
      </c>
      <c r="R23" s="199"/>
      <c r="S23" s="223">
        <f>W23+Q25</f>
        <v>20</v>
      </c>
      <c r="T23" s="199"/>
      <c r="U23" s="224" t="s">
        <v>304</v>
      </c>
      <c r="V23" s="224"/>
      <c r="W23" s="223">
        <v>20</v>
      </c>
      <c r="X23" s="199" t="s">
        <v>305</v>
      </c>
      <c r="Y23" s="223" t="s">
        <v>742</v>
      </c>
      <c r="Z23" s="225"/>
    </row>
    <row r="24" spans="1:26" ht="16.5">
      <c r="A24" s="182"/>
      <c r="B24" s="236" t="s">
        <v>335</v>
      </c>
      <c r="C24" s="236"/>
      <c r="D24" s="94" t="s">
        <v>745</v>
      </c>
      <c r="E24" s="236"/>
      <c r="F24" s="236" t="s">
        <v>336</v>
      </c>
      <c r="G24" s="236"/>
      <c r="H24" s="94" t="s">
        <v>789</v>
      </c>
      <c r="I24" s="236"/>
      <c r="J24" s="236" t="s">
        <v>337</v>
      </c>
      <c r="K24" s="236"/>
      <c r="L24" s="94" t="s">
        <v>747</v>
      </c>
      <c r="M24" s="72"/>
      <c r="N24" s="182"/>
      <c r="O24" s="236" t="s">
        <v>335</v>
      </c>
      <c r="P24" s="236"/>
      <c r="Q24" s="94" t="s">
        <v>767</v>
      </c>
      <c r="R24" s="236"/>
      <c r="S24" s="236" t="s">
        <v>336</v>
      </c>
      <c r="T24" s="236"/>
      <c r="U24" s="94" t="s">
        <v>749</v>
      </c>
      <c r="V24" s="236"/>
      <c r="W24" s="236" t="s">
        <v>337</v>
      </c>
      <c r="X24" s="236"/>
      <c r="Y24" s="94" t="s">
        <v>747</v>
      </c>
      <c r="Z24" s="72"/>
    </row>
    <row r="25" spans="1:26" ht="17.25">
      <c r="A25" s="182"/>
      <c r="B25" s="236" t="s">
        <v>317</v>
      </c>
      <c r="C25" s="28"/>
      <c r="D25" s="237"/>
      <c r="E25" s="238" t="s">
        <v>318</v>
      </c>
      <c r="F25" s="227"/>
      <c r="G25" s="227"/>
      <c r="H25" s="227"/>
      <c r="I25" s="227"/>
      <c r="J25" s="227"/>
      <c r="K25" s="227"/>
      <c r="L25" s="227"/>
      <c r="M25" s="72"/>
      <c r="N25" s="182"/>
      <c r="O25" s="236" t="s">
        <v>317</v>
      </c>
      <c r="P25" s="28"/>
      <c r="Q25" s="237"/>
      <c r="R25" s="238" t="s">
        <v>318</v>
      </c>
      <c r="S25" s="227"/>
      <c r="T25" s="227"/>
      <c r="U25" s="227"/>
      <c r="V25" s="227"/>
      <c r="W25" s="227"/>
      <c r="X25" s="227"/>
      <c r="Y25" s="227"/>
      <c r="Z25" s="72"/>
    </row>
    <row r="26" spans="1:26" ht="12.75" customHeight="1">
      <c r="A26" s="182"/>
      <c r="B26" s="359" t="s">
        <v>788</v>
      </c>
      <c r="C26" s="359"/>
      <c r="D26" s="359"/>
      <c r="E26" s="359"/>
      <c r="F26" s="359"/>
      <c r="G26" s="359"/>
      <c r="H26" s="359"/>
      <c r="I26" s="359"/>
      <c r="J26" s="359"/>
      <c r="K26" s="359"/>
      <c r="L26" s="359"/>
      <c r="M26" s="72"/>
      <c r="N26" s="182"/>
      <c r="O26" s="359" t="s">
        <v>805</v>
      </c>
      <c r="P26" s="359"/>
      <c r="Q26" s="359"/>
      <c r="R26" s="359"/>
      <c r="S26" s="359"/>
      <c r="T26" s="359"/>
      <c r="U26" s="359"/>
      <c r="V26" s="359"/>
      <c r="W26" s="359"/>
      <c r="X26" s="359"/>
      <c r="Y26" s="359"/>
      <c r="Z26" s="72"/>
    </row>
    <row r="27" spans="1:26" ht="12.75" customHeight="1">
      <c r="A27" s="182"/>
      <c r="B27" s="359"/>
      <c r="C27" s="359"/>
      <c r="D27" s="359"/>
      <c r="E27" s="359"/>
      <c r="F27" s="359"/>
      <c r="G27" s="359"/>
      <c r="H27" s="359"/>
      <c r="I27" s="359"/>
      <c r="J27" s="359"/>
      <c r="K27" s="359"/>
      <c r="L27" s="359"/>
      <c r="M27" s="72"/>
      <c r="N27" s="182"/>
      <c r="O27" s="359"/>
      <c r="P27" s="359"/>
      <c r="Q27" s="359"/>
      <c r="R27" s="359"/>
      <c r="S27" s="359"/>
      <c r="T27" s="359"/>
      <c r="U27" s="359"/>
      <c r="V27" s="359"/>
      <c r="W27" s="359"/>
      <c r="X27" s="359"/>
      <c r="Y27" s="359"/>
      <c r="Z27" s="72"/>
    </row>
    <row r="28" spans="1:26" ht="12.75" customHeight="1">
      <c r="A28" s="182"/>
      <c r="B28" s="359"/>
      <c r="C28" s="359"/>
      <c r="D28" s="359"/>
      <c r="E28" s="359"/>
      <c r="F28" s="359"/>
      <c r="G28" s="359"/>
      <c r="H28" s="359"/>
      <c r="I28" s="359"/>
      <c r="J28" s="359"/>
      <c r="K28" s="359"/>
      <c r="L28" s="359"/>
      <c r="M28" s="72"/>
      <c r="N28" s="182"/>
      <c r="O28" s="359"/>
      <c r="P28" s="359"/>
      <c r="Q28" s="359"/>
      <c r="R28" s="359"/>
      <c r="S28" s="359"/>
      <c r="T28" s="359"/>
      <c r="U28" s="359"/>
      <c r="V28" s="359"/>
      <c r="W28" s="359"/>
      <c r="X28" s="359"/>
      <c r="Y28" s="359"/>
      <c r="Z28" s="72"/>
    </row>
    <row r="29" spans="1:26" ht="12.75" customHeight="1">
      <c r="A29" s="182"/>
      <c r="B29" s="359"/>
      <c r="C29" s="359"/>
      <c r="D29" s="359"/>
      <c r="E29" s="359"/>
      <c r="F29" s="359"/>
      <c r="G29" s="359"/>
      <c r="H29" s="359"/>
      <c r="I29" s="359"/>
      <c r="J29" s="359"/>
      <c r="K29" s="359"/>
      <c r="L29" s="359"/>
      <c r="M29" s="72"/>
      <c r="N29" s="182"/>
      <c r="O29" s="359"/>
      <c r="P29" s="359"/>
      <c r="Q29" s="359"/>
      <c r="R29" s="359"/>
      <c r="S29" s="359"/>
      <c r="T29" s="359"/>
      <c r="U29" s="359"/>
      <c r="V29" s="359"/>
      <c r="W29" s="359"/>
      <c r="X29" s="359"/>
      <c r="Y29" s="359"/>
      <c r="Z29" s="72"/>
    </row>
    <row r="30" spans="1:26" ht="13.5" thickBot="1">
      <c r="A30" s="143"/>
      <c r="B30" s="362"/>
      <c r="C30" s="362"/>
      <c r="D30" s="362"/>
      <c r="E30" s="362"/>
      <c r="F30" s="362"/>
      <c r="G30" s="362"/>
      <c r="H30" s="362"/>
      <c r="I30" s="362"/>
      <c r="J30" s="362"/>
      <c r="K30" s="362"/>
      <c r="L30" s="362"/>
      <c r="M30" s="85"/>
      <c r="N30" s="143"/>
      <c r="O30" s="362"/>
      <c r="P30" s="362"/>
      <c r="Q30" s="362"/>
      <c r="R30" s="362"/>
      <c r="S30" s="362"/>
      <c r="T30" s="362"/>
      <c r="U30" s="362"/>
      <c r="V30" s="362"/>
      <c r="W30" s="362"/>
      <c r="X30" s="362"/>
      <c r="Y30" s="362"/>
      <c r="Z30" s="85"/>
    </row>
    <row r="31" spans="1:26" s="155" customFormat="1" ht="17.25">
      <c r="A31" s="181"/>
      <c r="B31" s="361" t="s">
        <v>786</v>
      </c>
      <c r="C31" s="361"/>
      <c r="D31" s="361"/>
      <c r="E31" s="361"/>
      <c r="F31" s="361"/>
      <c r="G31" s="361"/>
      <c r="H31" s="361"/>
      <c r="I31" s="361"/>
      <c r="J31" s="361"/>
      <c r="K31" s="361"/>
      <c r="L31" s="361"/>
      <c r="M31" s="153"/>
      <c r="N31" s="181"/>
      <c r="O31" s="361" t="s">
        <v>797</v>
      </c>
      <c r="P31" s="361"/>
      <c r="Q31" s="361"/>
      <c r="R31" s="361"/>
      <c r="S31" s="361"/>
      <c r="T31" s="361"/>
      <c r="U31" s="361"/>
      <c r="V31" s="361"/>
      <c r="W31" s="361"/>
      <c r="X31" s="361"/>
      <c r="Y31" s="361"/>
      <c r="Z31" s="153"/>
    </row>
    <row r="32" spans="1:26" ht="17.25">
      <c r="A32" s="222"/>
      <c r="B32" s="95" t="s">
        <v>338</v>
      </c>
      <c r="C32" s="135"/>
      <c r="D32" s="223" t="s">
        <v>790</v>
      </c>
      <c r="E32" s="199"/>
      <c r="F32" s="223">
        <f>J32+D34</f>
        <v>20</v>
      </c>
      <c r="G32" s="199"/>
      <c r="H32" s="224" t="s">
        <v>304</v>
      </c>
      <c r="I32" s="224"/>
      <c r="J32" s="223">
        <v>20</v>
      </c>
      <c r="K32" s="199" t="s">
        <v>305</v>
      </c>
      <c r="L32" s="223" t="s">
        <v>744</v>
      </c>
      <c r="M32" s="225"/>
      <c r="N32" s="222"/>
      <c r="O32" s="95" t="s">
        <v>338</v>
      </c>
      <c r="P32" s="135"/>
      <c r="Q32" s="223" t="s">
        <v>801</v>
      </c>
      <c r="R32" s="199"/>
      <c r="S32" s="223">
        <f>W32+Q34</f>
        <v>15</v>
      </c>
      <c r="T32" s="199"/>
      <c r="U32" s="224" t="s">
        <v>304</v>
      </c>
      <c r="V32" s="224"/>
      <c r="W32" s="223">
        <v>15</v>
      </c>
      <c r="X32" s="199" t="s">
        <v>305</v>
      </c>
      <c r="Y32" s="223" t="s">
        <v>742</v>
      </c>
      <c r="Z32" s="225"/>
    </row>
    <row r="33" spans="1:26" ht="16.5">
      <c r="A33" s="182"/>
      <c r="B33" s="236" t="s">
        <v>335</v>
      </c>
      <c r="C33" s="236"/>
      <c r="D33" s="94" t="s">
        <v>745</v>
      </c>
      <c r="E33" s="236"/>
      <c r="F33" s="236" t="s">
        <v>336</v>
      </c>
      <c r="G33" s="236"/>
      <c r="H33" s="94" t="s">
        <v>746</v>
      </c>
      <c r="I33" s="236"/>
      <c r="J33" s="236" t="s">
        <v>337</v>
      </c>
      <c r="K33" s="236"/>
      <c r="L33" s="94" t="s">
        <v>747</v>
      </c>
      <c r="M33" s="72"/>
      <c r="N33" s="182"/>
      <c r="O33" s="236" t="s">
        <v>335</v>
      </c>
      <c r="P33" s="236"/>
      <c r="Q33" s="94" t="s">
        <v>745</v>
      </c>
      <c r="R33" s="236"/>
      <c r="S33" s="236" t="s">
        <v>336</v>
      </c>
      <c r="T33" s="236"/>
      <c r="U33" s="94" t="s">
        <v>751</v>
      </c>
      <c r="V33" s="236"/>
      <c r="W33" s="236" t="s">
        <v>337</v>
      </c>
      <c r="X33" s="236"/>
      <c r="Y33" s="94" t="s">
        <v>769</v>
      </c>
      <c r="Z33" s="72"/>
    </row>
    <row r="34" spans="1:26" ht="17.25">
      <c r="A34" s="182"/>
      <c r="B34" s="236" t="s">
        <v>317</v>
      </c>
      <c r="C34" s="28"/>
      <c r="D34" s="237"/>
      <c r="E34" s="238" t="s">
        <v>318</v>
      </c>
      <c r="F34" s="227"/>
      <c r="G34" s="227"/>
      <c r="H34" s="227"/>
      <c r="I34" s="227"/>
      <c r="J34" s="227"/>
      <c r="K34" s="227"/>
      <c r="L34" s="227"/>
      <c r="M34" s="72"/>
      <c r="N34" s="182"/>
      <c r="O34" s="236" t="s">
        <v>317</v>
      </c>
      <c r="P34" s="28"/>
      <c r="Q34" s="237"/>
      <c r="R34" s="238" t="s">
        <v>318</v>
      </c>
      <c r="S34" s="227"/>
      <c r="T34" s="227"/>
      <c r="U34" s="227"/>
      <c r="V34" s="227"/>
      <c r="W34" s="227"/>
      <c r="X34" s="227"/>
      <c r="Y34" s="227"/>
      <c r="Z34" s="72"/>
    </row>
    <row r="35" spans="1:26" ht="12.75" customHeight="1">
      <c r="A35" s="182"/>
      <c r="B35" s="359" t="s">
        <v>791</v>
      </c>
      <c r="C35" s="359"/>
      <c r="D35" s="359"/>
      <c r="E35" s="359"/>
      <c r="F35" s="359"/>
      <c r="G35" s="359"/>
      <c r="H35" s="359"/>
      <c r="I35" s="359"/>
      <c r="J35" s="359"/>
      <c r="K35" s="359"/>
      <c r="L35" s="359"/>
      <c r="M35" s="72"/>
      <c r="N35" s="182"/>
      <c r="O35" s="359" t="s">
        <v>806</v>
      </c>
      <c r="P35" s="359"/>
      <c r="Q35" s="359"/>
      <c r="R35" s="359"/>
      <c r="S35" s="359"/>
      <c r="T35" s="359"/>
      <c r="U35" s="359"/>
      <c r="V35" s="359"/>
      <c r="W35" s="359"/>
      <c r="X35" s="359"/>
      <c r="Y35" s="359"/>
      <c r="Z35" s="72"/>
    </row>
    <row r="36" spans="1:26" ht="12.75" customHeight="1">
      <c r="A36" s="182"/>
      <c r="B36" s="359"/>
      <c r="C36" s="359"/>
      <c r="D36" s="359"/>
      <c r="E36" s="359"/>
      <c r="F36" s="359"/>
      <c r="G36" s="359"/>
      <c r="H36" s="359"/>
      <c r="I36" s="359"/>
      <c r="J36" s="359"/>
      <c r="K36" s="359"/>
      <c r="L36" s="359"/>
      <c r="M36" s="72"/>
      <c r="N36" s="182"/>
      <c r="O36" s="359"/>
      <c r="P36" s="359"/>
      <c r="Q36" s="359"/>
      <c r="R36" s="359"/>
      <c r="S36" s="359"/>
      <c r="T36" s="359"/>
      <c r="U36" s="359"/>
      <c r="V36" s="359"/>
      <c r="W36" s="359"/>
      <c r="X36" s="359"/>
      <c r="Y36" s="359"/>
      <c r="Z36" s="72"/>
    </row>
    <row r="37" spans="1:26" ht="12.75" customHeight="1">
      <c r="A37" s="182"/>
      <c r="B37" s="359"/>
      <c r="C37" s="359"/>
      <c r="D37" s="359"/>
      <c r="E37" s="359"/>
      <c r="F37" s="359"/>
      <c r="G37" s="359"/>
      <c r="H37" s="359"/>
      <c r="I37" s="359"/>
      <c r="J37" s="359"/>
      <c r="K37" s="359"/>
      <c r="L37" s="359"/>
      <c r="M37" s="72"/>
      <c r="N37" s="182"/>
      <c r="O37" s="359"/>
      <c r="P37" s="359"/>
      <c r="Q37" s="359"/>
      <c r="R37" s="359"/>
      <c r="S37" s="359"/>
      <c r="T37" s="359"/>
      <c r="U37" s="359"/>
      <c r="V37" s="359"/>
      <c r="W37" s="359"/>
      <c r="X37" s="359"/>
      <c r="Y37" s="359"/>
      <c r="Z37" s="72"/>
    </row>
    <row r="38" spans="1:26" ht="12.75" customHeight="1">
      <c r="A38" s="182"/>
      <c r="B38" s="359"/>
      <c r="C38" s="359"/>
      <c r="D38" s="359"/>
      <c r="E38" s="359"/>
      <c r="F38" s="359"/>
      <c r="G38" s="359"/>
      <c r="H38" s="359"/>
      <c r="I38" s="359"/>
      <c r="J38" s="359"/>
      <c r="K38" s="359"/>
      <c r="L38" s="359"/>
      <c r="M38" s="72"/>
      <c r="N38" s="182"/>
      <c r="O38" s="359"/>
      <c r="P38" s="359"/>
      <c r="Q38" s="359"/>
      <c r="R38" s="359"/>
      <c r="S38" s="359"/>
      <c r="T38" s="359"/>
      <c r="U38" s="359"/>
      <c r="V38" s="359"/>
      <c r="W38" s="359"/>
      <c r="X38" s="359"/>
      <c r="Y38" s="359"/>
      <c r="Z38" s="72"/>
    </row>
    <row r="39" spans="1:26" ht="13.5" thickBot="1">
      <c r="A39" s="143"/>
      <c r="B39" s="362"/>
      <c r="C39" s="362"/>
      <c r="D39" s="362"/>
      <c r="E39" s="362"/>
      <c r="F39" s="362"/>
      <c r="G39" s="362"/>
      <c r="H39" s="362"/>
      <c r="I39" s="362"/>
      <c r="J39" s="362"/>
      <c r="K39" s="362"/>
      <c r="L39" s="362"/>
      <c r="M39" s="85"/>
      <c r="N39" s="143"/>
      <c r="O39" s="362"/>
      <c r="P39" s="362"/>
      <c r="Q39" s="362"/>
      <c r="R39" s="362"/>
      <c r="S39" s="362"/>
      <c r="T39" s="362"/>
      <c r="U39" s="362"/>
      <c r="V39" s="362"/>
      <c r="W39" s="362"/>
      <c r="X39" s="362"/>
      <c r="Y39" s="362"/>
      <c r="Z39" s="85"/>
    </row>
    <row r="40" spans="1:26" s="155" customFormat="1" ht="17.25">
      <c r="A40" s="181"/>
      <c r="B40" s="361" t="s">
        <v>785</v>
      </c>
      <c r="C40" s="361"/>
      <c r="D40" s="361"/>
      <c r="E40" s="361"/>
      <c r="F40" s="361"/>
      <c r="G40" s="361"/>
      <c r="H40" s="361"/>
      <c r="I40" s="361"/>
      <c r="J40" s="361"/>
      <c r="K40" s="361"/>
      <c r="L40" s="361"/>
      <c r="M40" s="153"/>
      <c r="N40" s="181"/>
      <c r="O40" s="361" t="s">
        <v>796</v>
      </c>
      <c r="P40" s="361"/>
      <c r="Q40" s="361"/>
      <c r="R40" s="361"/>
      <c r="S40" s="361"/>
      <c r="T40" s="361"/>
      <c r="U40" s="361"/>
      <c r="V40" s="361"/>
      <c r="W40" s="361"/>
      <c r="X40" s="361"/>
      <c r="Y40" s="361"/>
      <c r="Z40" s="153"/>
    </row>
    <row r="41" spans="1:26" ht="17.25">
      <c r="A41" s="222"/>
      <c r="B41" s="95" t="s">
        <v>338</v>
      </c>
      <c r="C41" s="135"/>
      <c r="D41" s="223" t="s">
        <v>790</v>
      </c>
      <c r="E41" s="199"/>
      <c r="F41" s="223">
        <f>J41+D43</f>
        <v>20</v>
      </c>
      <c r="G41" s="199"/>
      <c r="H41" s="224" t="s">
        <v>304</v>
      </c>
      <c r="I41" s="224"/>
      <c r="J41" s="223">
        <v>20</v>
      </c>
      <c r="K41" s="199" t="s">
        <v>305</v>
      </c>
      <c r="L41" s="223" t="s">
        <v>744</v>
      </c>
      <c r="M41" s="225"/>
      <c r="N41" s="222"/>
      <c r="O41" s="95" t="s">
        <v>338</v>
      </c>
      <c r="P41" s="135"/>
      <c r="Q41" s="223" t="s">
        <v>802</v>
      </c>
      <c r="R41" s="199"/>
      <c r="S41" s="223">
        <f>W41+Q43</f>
        <v>15</v>
      </c>
      <c r="T41" s="199"/>
      <c r="U41" s="224" t="s">
        <v>304</v>
      </c>
      <c r="V41" s="224"/>
      <c r="W41" s="223">
        <v>15</v>
      </c>
      <c r="X41" s="199" t="s">
        <v>305</v>
      </c>
      <c r="Y41" s="223" t="s">
        <v>742</v>
      </c>
      <c r="Z41" s="225"/>
    </row>
    <row r="42" spans="1:26" ht="16.5">
      <c r="A42" s="182"/>
      <c r="B42" s="236" t="s">
        <v>335</v>
      </c>
      <c r="C42" s="236"/>
      <c r="D42" s="94" t="s">
        <v>745</v>
      </c>
      <c r="E42" s="236"/>
      <c r="F42" s="236" t="s">
        <v>336</v>
      </c>
      <c r="G42" s="236"/>
      <c r="H42" s="94" t="s">
        <v>746</v>
      </c>
      <c r="I42" s="236"/>
      <c r="J42" s="236" t="s">
        <v>337</v>
      </c>
      <c r="K42" s="236"/>
      <c r="L42" s="94" t="s">
        <v>747</v>
      </c>
      <c r="M42" s="72"/>
      <c r="N42" s="182"/>
      <c r="O42" s="236" t="s">
        <v>335</v>
      </c>
      <c r="P42" s="236"/>
      <c r="Q42" s="94" t="s">
        <v>776</v>
      </c>
      <c r="R42" s="236"/>
      <c r="S42" s="236" t="s">
        <v>336</v>
      </c>
      <c r="T42" s="236"/>
      <c r="U42" s="94" t="s">
        <v>746</v>
      </c>
      <c r="V42" s="236"/>
      <c r="W42" s="236" t="s">
        <v>337</v>
      </c>
      <c r="X42" s="236"/>
      <c r="Y42" s="94" t="s">
        <v>747</v>
      </c>
      <c r="Z42" s="72"/>
    </row>
    <row r="43" spans="1:26" ht="17.25">
      <c r="A43" s="182"/>
      <c r="B43" s="236" t="s">
        <v>317</v>
      </c>
      <c r="C43" s="28"/>
      <c r="D43" s="237"/>
      <c r="E43" s="238" t="s">
        <v>318</v>
      </c>
      <c r="F43" s="227"/>
      <c r="G43" s="227"/>
      <c r="H43" s="227"/>
      <c r="I43" s="227"/>
      <c r="J43" s="227"/>
      <c r="K43" s="227"/>
      <c r="L43" s="227"/>
      <c r="M43" s="72"/>
      <c r="N43" s="182"/>
      <c r="O43" s="236" t="s">
        <v>317</v>
      </c>
      <c r="P43" s="28"/>
      <c r="Q43" s="237"/>
      <c r="R43" s="238" t="s">
        <v>318</v>
      </c>
      <c r="S43" s="227"/>
      <c r="T43" s="227"/>
      <c r="U43" s="227"/>
      <c r="V43" s="227"/>
      <c r="W43" s="227"/>
      <c r="X43" s="227"/>
      <c r="Y43" s="227"/>
      <c r="Z43" s="72"/>
    </row>
    <row r="44" spans="1:26" s="93" customFormat="1" ht="12.75" customHeight="1">
      <c r="A44" s="182"/>
      <c r="B44" s="359" t="s">
        <v>792</v>
      </c>
      <c r="C44" s="359"/>
      <c r="D44" s="359"/>
      <c r="E44" s="359"/>
      <c r="F44" s="359"/>
      <c r="G44" s="359"/>
      <c r="H44" s="359"/>
      <c r="I44" s="359"/>
      <c r="J44" s="359"/>
      <c r="K44" s="359"/>
      <c r="L44" s="359"/>
      <c r="M44" s="72"/>
      <c r="N44" s="182"/>
      <c r="O44" s="359" t="s">
        <v>807</v>
      </c>
      <c r="P44" s="359"/>
      <c r="Q44" s="359"/>
      <c r="R44" s="359"/>
      <c r="S44" s="359"/>
      <c r="T44" s="359"/>
      <c r="U44" s="359"/>
      <c r="V44" s="359"/>
      <c r="W44" s="359"/>
      <c r="X44" s="359"/>
      <c r="Y44" s="359"/>
      <c r="Z44" s="72"/>
    </row>
    <row r="45" spans="1:26" ht="12.75" customHeight="1">
      <c r="A45" s="182"/>
      <c r="B45" s="359"/>
      <c r="C45" s="359"/>
      <c r="D45" s="359"/>
      <c r="E45" s="359"/>
      <c r="F45" s="359"/>
      <c r="G45" s="359"/>
      <c r="H45" s="359"/>
      <c r="I45" s="359"/>
      <c r="J45" s="359"/>
      <c r="K45" s="359"/>
      <c r="L45" s="359"/>
      <c r="M45" s="72"/>
      <c r="N45" s="182"/>
      <c r="O45" s="359"/>
      <c r="P45" s="359"/>
      <c r="Q45" s="359"/>
      <c r="R45" s="359"/>
      <c r="S45" s="359"/>
      <c r="T45" s="359"/>
      <c r="U45" s="359"/>
      <c r="V45" s="359"/>
      <c r="W45" s="359"/>
      <c r="X45" s="359"/>
      <c r="Y45" s="359"/>
      <c r="Z45" s="72"/>
    </row>
    <row r="46" spans="1:28" ht="12.75" customHeight="1">
      <c r="A46" s="182"/>
      <c r="B46" s="359"/>
      <c r="C46" s="359"/>
      <c r="D46" s="359"/>
      <c r="E46" s="359"/>
      <c r="F46" s="359"/>
      <c r="G46" s="359"/>
      <c r="H46" s="359"/>
      <c r="I46" s="359"/>
      <c r="J46" s="359"/>
      <c r="K46" s="359"/>
      <c r="L46" s="359"/>
      <c r="M46" s="72"/>
      <c r="N46" s="182"/>
      <c r="O46" s="359"/>
      <c r="P46" s="359"/>
      <c r="Q46" s="359"/>
      <c r="R46" s="359"/>
      <c r="S46" s="359"/>
      <c r="T46" s="359"/>
      <c r="U46" s="359"/>
      <c r="V46" s="359"/>
      <c r="W46" s="359"/>
      <c r="X46" s="359"/>
      <c r="Y46" s="359"/>
      <c r="Z46" s="72"/>
      <c r="AA46" s="34" t="s">
        <v>277</v>
      </c>
      <c r="AB46" s="148">
        <f>F5+F14+F23+F32+F41+S5+S14+S23+S32+S41</f>
        <v>210</v>
      </c>
    </row>
    <row r="47" spans="1:29" ht="12.75" customHeight="1">
      <c r="A47" s="182"/>
      <c r="B47" s="359"/>
      <c r="C47" s="359"/>
      <c r="D47" s="359"/>
      <c r="E47" s="359"/>
      <c r="F47" s="359"/>
      <c r="G47" s="359"/>
      <c r="H47" s="359"/>
      <c r="I47" s="359"/>
      <c r="J47" s="359"/>
      <c r="K47" s="359"/>
      <c r="L47" s="359"/>
      <c r="M47" s="72"/>
      <c r="N47" s="182"/>
      <c r="O47" s="359"/>
      <c r="P47" s="359"/>
      <c r="Q47" s="359"/>
      <c r="R47" s="359"/>
      <c r="S47" s="359"/>
      <c r="T47" s="359"/>
      <c r="U47" s="359"/>
      <c r="V47" s="359"/>
      <c r="W47" s="359"/>
      <c r="X47" s="359"/>
      <c r="Y47" s="359"/>
      <c r="Z47" s="72"/>
      <c r="AA47" s="34" t="s">
        <v>347</v>
      </c>
      <c r="AB47" s="148">
        <f>ROUND(AB46/5,0)</f>
        <v>42</v>
      </c>
      <c r="AC47" s="34"/>
    </row>
    <row r="48" spans="1:26" s="113" customFormat="1" ht="9" customHeight="1" thickBot="1">
      <c r="A48" s="143"/>
      <c r="B48" s="362"/>
      <c r="C48" s="362"/>
      <c r="D48" s="362"/>
      <c r="E48" s="362"/>
      <c r="F48" s="362"/>
      <c r="G48" s="362"/>
      <c r="H48" s="362"/>
      <c r="I48" s="362"/>
      <c r="J48" s="362"/>
      <c r="K48" s="362"/>
      <c r="L48" s="362"/>
      <c r="M48" s="85"/>
      <c r="N48" s="143"/>
      <c r="O48" s="362"/>
      <c r="P48" s="362"/>
      <c r="Q48" s="362"/>
      <c r="R48" s="362"/>
      <c r="S48" s="362"/>
      <c r="T48" s="362"/>
      <c r="U48" s="362"/>
      <c r="V48" s="362"/>
      <c r="W48" s="362"/>
      <c r="X48" s="362"/>
      <c r="Y48" s="362"/>
      <c r="Z48" s="85"/>
    </row>
  </sheetData>
  <mergeCells count="31">
    <mergeCell ref="D1:X2"/>
    <mergeCell ref="O35:Y39"/>
    <mergeCell ref="O40:Y40"/>
    <mergeCell ref="B8:L12"/>
    <mergeCell ref="B13:L13"/>
    <mergeCell ref="B17:L21"/>
    <mergeCell ref="B22:L22"/>
    <mergeCell ref="B4:L4"/>
    <mergeCell ref="O4:Y4"/>
    <mergeCell ref="B40:L40"/>
    <mergeCell ref="F7:L7"/>
    <mergeCell ref="F16:L16"/>
    <mergeCell ref="F25:L25"/>
    <mergeCell ref="F34:L34"/>
    <mergeCell ref="S7:Y7"/>
    <mergeCell ref="O22:Y22"/>
    <mergeCell ref="B44:L48"/>
    <mergeCell ref="O17:Y21"/>
    <mergeCell ref="S43:Y43"/>
    <mergeCell ref="F43:L43"/>
    <mergeCell ref="O44:Y48"/>
    <mergeCell ref="O13:Y13"/>
    <mergeCell ref="S25:Y25"/>
    <mergeCell ref="O8:Y12"/>
    <mergeCell ref="S16:Y16"/>
    <mergeCell ref="B35:L39"/>
    <mergeCell ref="O31:Y31"/>
    <mergeCell ref="B26:L30"/>
    <mergeCell ref="B31:L31"/>
    <mergeCell ref="S34:Y34"/>
    <mergeCell ref="O26:Y30"/>
  </mergeCells>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C48"/>
  <sheetViews>
    <sheetView workbookViewId="0" topLeftCell="A20">
      <selection activeCell="B35" sqref="A1:IV16384"/>
    </sheetView>
  </sheetViews>
  <sheetFormatPr defaultColWidth="9.33203125" defaultRowHeight="12.75"/>
  <cols>
    <col min="1" max="1" width="1.0078125" style="53" customWidth="1"/>
    <col min="2" max="2" width="3.33203125" style="53" customWidth="1"/>
    <col min="3" max="3" width="1.0078125" style="53" customWidth="1"/>
    <col min="4" max="4" width="9.33203125" style="53" customWidth="1"/>
    <col min="5" max="5" width="1.0078125" style="53" customWidth="1"/>
    <col min="6" max="6" width="4.33203125" style="53" customWidth="1"/>
    <col min="7" max="7" width="1.3359375" style="53" customWidth="1"/>
    <col min="8" max="8" width="9.33203125" style="53" customWidth="1"/>
    <col min="9" max="9" width="0.82421875" style="53" customWidth="1"/>
    <col min="10" max="10" width="4.16015625" style="53" customWidth="1"/>
    <col min="11" max="11" width="1.5" style="53" customWidth="1"/>
    <col min="12" max="12" width="9.33203125" style="53" customWidth="1"/>
    <col min="13" max="13" width="0.82421875" style="53" customWidth="1"/>
    <col min="14" max="14" width="1.0078125" style="53" customWidth="1"/>
    <col min="15" max="15" width="3.66015625" style="53" customWidth="1"/>
    <col min="16" max="16" width="0.65625" style="53" customWidth="1"/>
    <col min="17" max="17" width="9.5" style="53" customWidth="1"/>
    <col min="18" max="18" width="1.171875" style="53" customWidth="1"/>
    <col min="19" max="19" width="4.66015625" style="53" customWidth="1"/>
    <col min="20" max="20" width="1.3359375" style="53" customWidth="1"/>
    <col min="21" max="21" width="9.33203125" style="53" customWidth="1"/>
    <col min="22" max="22" width="0.82421875" style="53" customWidth="1"/>
    <col min="23" max="23" width="3.83203125" style="53" customWidth="1"/>
    <col min="24" max="24" width="1.66796875" style="53" customWidth="1"/>
    <col min="25" max="25" width="9.33203125" style="53" customWidth="1"/>
    <col min="26" max="26" width="0.82421875" style="53" customWidth="1"/>
    <col min="27" max="16384" width="9.33203125" style="53" customWidth="1"/>
  </cols>
  <sheetData>
    <row r="1" spans="4:24" s="113" customFormat="1" ht="8.25">
      <c r="D1" s="358" t="s">
        <v>812</v>
      </c>
      <c r="E1" s="299"/>
      <c r="F1" s="299"/>
      <c r="G1" s="299"/>
      <c r="H1" s="299"/>
      <c r="I1" s="299"/>
      <c r="J1" s="299"/>
      <c r="K1" s="299"/>
      <c r="L1" s="299"/>
      <c r="M1" s="299"/>
      <c r="N1" s="299"/>
      <c r="O1" s="299"/>
      <c r="P1" s="299"/>
      <c r="Q1" s="299"/>
      <c r="R1" s="299"/>
      <c r="S1" s="299"/>
      <c r="T1" s="299"/>
      <c r="U1" s="299"/>
      <c r="V1" s="299"/>
      <c r="W1" s="299"/>
      <c r="X1" s="299"/>
    </row>
    <row r="2" spans="4:24" s="113" customFormat="1" ht="9" thickBot="1">
      <c r="D2" s="206"/>
      <c r="E2" s="206"/>
      <c r="F2" s="206"/>
      <c r="G2" s="206"/>
      <c r="H2" s="206"/>
      <c r="I2" s="206"/>
      <c r="J2" s="206"/>
      <c r="K2" s="206"/>
      <c r="L2" s="206"/>
      <c r="M2" s="206"/>
      <c r="N2" s="206"/>
      <c r="O2" s="206"/>
      <c r="P2" s="206"/>
      <c r="Q2" s="206"/>
      <c r="R2" s="206"/>
      <c r="S2" s="206"/>
      <c r="T2" s="206"/>
      <c r="U2" s="206"/>
      <c r="V2" s="206"/>
      <c r="W2" s="206"/>
      <c r="X2" s="206"/>
    </row>
    <row r="3" s="113" customFormat="1" ht="9" thickBot="1"/>
    <row r="4" spans="1:26" s="155" customFormat="1" ht="17.25">
      <c r="A4" s="181"/>
      <c r="B4" s="361" t="s">
        <v>813</v>
      </c>
      <c r="C4" s="361"/>
      <c r="D4" s="361"/>
      <c r="E4" s="361"/>
      <c r="F4" s="361"/>
      <c r="G4" s="361"/>
      <c r="H4" s="361"/>
      <c r="I4" s="361"/>
      <c r="J4" s="361"/>
      <c r="K4" s="361"/>
      <c r="L4" s="361"/>
      <c r="M4" s="153"/>
      <c r="N4" s="181"/>
      <c r="O4" s="361" t="s">
        <v>827</v>
      </c>
      <c r="P4" s="361"/>
      <c r="Q4" s="361"/>
      <c r="R4" s="361"/>
      <c r="S4" s="361"/>
      <c r="T4" s="361"/>
      <c r="U4" s="361"/>
      <c r="V4" s="361"/>
      <c r="W4" s="361"/>
      <c r="X4" s="361"/>
      <c r="Y4" s="361"/>
      <c r="Z4" s="153"/>
    </row>
    <row r="5" spans="1:26" s="155" customFormat="1" ht="17.25">
      <c r="A5" s="222"/>
      <c r="B5" s="95" t="s">
        <v>338</v>
      </c>
      <c r="C5" s="135"/>
      <c r="D5" s="223" t="s">
        <v>814</v>
      </c>
      <c r="E5" s="199"/>
      <c r="F5" s="223">
        <f>J5+D7</f>
        <v>35</v>
      </c>
      <c r="G5" s="199"/>
      <c r="H5" s="224" t="s">
        <v>304</v>
      </c>
      <c r="I5" s="224"/>
      <c r="J5" s="223">
        <v>35</v>
      </c>
      <c r="K5" s="199" t="s">
        <v>305</v>
      </c>
      <c r="L5" s="223" t="s">
        <v>742</v>
      </c>
      <c r="M5" s="225"/>
      <c r="N5" s="222"/>
      <c r="O5" s="95" t="s">
        <v>338</v>
      </c>
      <c r="P5" s="135"/>
      <c r="Q5" s="223" t="s">
        <v>830</v>
      </c>
      <c r="R5" s="199"/>
      <c r="S5" s="223">
        <f>W5+Q7</f>
        <v>25</v>
      </c>
      <c r="T5" s="199"/>
      <c r="U5" s="224" t="s">
        <v>304</v>
      </c>
      <c r="V5" s="224"/>
      <c r="W5" s="223">
        <v>25</v>
      </c>
      <c r="X5" s="199" t="s">
        <v>305</v>
      </c>
      <c r="Y5" s="223" t="s">
        <v>742</v>
      </c>
      <c r="Z5" s="225"/>
    </row>
    <row r="6" spans="1:26" ht="16.5">
      <c r="A6" s="182"/>
      <c r="B6" s="236" t="s">
        <v>335</v>
      </c>
      <c r="C6" s="236"/>
      <c r="D6" s="94" t="s">
        <v>767</v>
      </c>
      <c r="E6" s="236"/>
      <c r="F6" s="236" t="s">
        <v>336</v>
      </c>
      <c r="G6" s="236"/>
      <c r="H6" s="94" t="s">
        <v>746</v>
      </c>
      <c r="I6" s="236"/>
      <c r="J6" s="236" t="s">
        <v>337</v>
      </c>
      <c r="K6" s="236"/>
      <c r="L6" s="94" t="s">
        <v>747</v>
      </c>
      <c r="M6" s="72"/>
      <c r="N6" s="182"/>
      <c r="O6" s="236" t="s">
        <v>335</v>
      </c>
      <c r="P6" s="236"/>
      <c r="Q6" s="94" t="s">
        <v>745</v>
      </c>
      <c r="R6" s="236"/>
      <c r="S6" s="236" t="s">
        <v>336</v>
      </c>
      <c r="T6" s="236"/>
      <c r="U6" s="94" t="s">
        <v>749</v>
      </c>
      <c r="V6" s="236"/>
      <c r="W6" s="236" t="s">
        <v>337</v>
      </c>
      <c r="X6" s="236"/>
      <c r="Y6" s="94" t="s">
        <v>747</v>
      </c>
      <c r="Z6" s="72"/>
    </row>
    <row r="7" spans="1:26" ht="17.25">
      <c r="A7" s="182"/>
      <c r="B7" s="236" t="s">
        <v>321</v>
      </c>
      <c r="C7" s="28"/>
      <c r="D7" s="237"/>
      <c r="E7" s="238" t="s">
        <v>322</v>
      </c>
      <c r="F7" s="227"/>
      <c r="G7" s="227"/>
      <c r="H7" s="227"/>
      <c r="I7" s="227"/>
      <c r="J7" s="227"/>
      <c r="K7" s="227"/>
      <c r="L7" s="227"/>
      <c r="M7" s="72"/>
      <c r="N7" s="182"/>
      <c r="O7" s="236" t="s">
        <v>321</v>
      </c>
      <c r="P7" s="28"/>
      <c r="Q7" s="237"/>
      <c r="R7" s="238" t="s">
        <v>322</v>
      </c>
      <c r="S7" s="227"/>
      <c r="T7" s="227"/>
      <c r="U7" s="227"/>
      <c r="V7" s="227"/>
      <c r="W7" s="227"/>
      <c r="X7" s="227"/>
      <c r="Y7" s="227"/>
      <c r="Z7" s="72"/>
    </row>
    <row r="8" spans="1:26" ht="12.75" customHeight="1">
      <c r="A8" s="182"/>
      <c r="B8" s="359" t="s">
        <v>815</v>
      </c>
      <c r="C8" s="359"/>
      <c r="D8" s="359"/>
      <c r="E8" s="359"/>
      <c r="F8" s="359"/>
      <c r="G8" s="359"/>
      <c r="H8" s="359"/>
      <c r="I8" s="359"/>
      <c r="J8" s="359"/>
      <c r="K8" s="359"/>
      <c r="L8" s="359"/>
      <c r="M8" s="72"/>
      <c r="N8" s="182"/>
      <c r="O8" s="359" t="s">
        <v>834</v>
      </c>
      <c r="P8" s="359"/>
      <c r="Q8" s="359"/>
      <c r="R8" s="359"/>
      <c r="S8" s="359"/>
      <c r="T8" s="359"/>
      <c r="U8" s="359"/>
      <c r="V8" s="359"/>
      <c r="W8" s="359"/>
      <c r="X8" s="359"/>
      <c r="Y8" s="359"/>
      <c r="Z8" s="72"/>
    </row>
    <row r="9" spans="1:26" ht="12.75" customHeight="1">
      <c r="A9" s="182"/>
      <c r="B9" s="359"/>
      <c r="C9" s="359"/>
      <c r="D9" s="359"/>
      <c r="E9" s="359"/>
      <c r="F9" s="359"/>
      <c r="G9" s="359"/>
      <c r="H9" s="359"/>
      <c r="I9" s="359"/>
      <c r="J9" s="359"/>
      <c r="K9" s="359"/>
      <c r="L9" s="359"/>
      <c r="M9" s="72"/>
      <c r="N9" s="182"/>
      <c r="O9" s="359"/>
      <c r="P9" s="359"/>
      <c r="Q9" s="359"/>
      <c r="R9" s="359"/>
      <c r="S9" s="359"/>
      <c r="T9" s="359"/>
      <c r="U9" s="359"/>
      <c r="V9" s="359"/>
      <c r="W9" s="359"/>
      <c r="X9" s="359"/>
      <c r="Y9" s="359"/>
      <c r="Z9" s="72"/>
    </row>
    <row r="10" spans="1:26" ht="12.75" customHeight="1">
      <c r="A10" s="182"/>
      <c r="B10" s="359"/>
      <c r="C10" s="359"/>
      <c r="D10" s="359"/>
      <c r="E10" s="359"/>
      <c r="F10" s="359"/>
      <c r="G10" s="359"/>
      <c r="H10" s="359"/>
      <c r="I10" s="359"/>
      <c r="J10" s="359"/>
      <c r="K10" s="359"/>
      <c r="L10" s="359"/>
      <c r="M10" s="72"/>
      <c r="N10" s="182"/>
      <c r="O10" s="359"/>
      <c r="P10" s="359"/>
      <c r="Q10" s="359"/>
      <c r="R10" s="359"/>
      <c r="S10" s="359"/>
      <c r="T10" s="359"/>
      <c r="U10" s="359"/>
      <c r="V10" s="359"/>
      <c r="W10" s="359"/>
      <c r="X10" s="359"/>
      <c r="Y10" s="359"/>
      <c r="Z10" s="72"/>
    </row>
    <row r="11" spans="1:26" ht="12.75" customHeight="1">
      <c r="A11" s="182"/>
      <c r="B11" s="359"/>
      <c r="C11" s="359"/>
      <c r="D11" s="359"/>
      <c r="E11" s="359"/>
      <c r="F11" s="359"/>
      <c r="G11" s="359"/>
      <c r="H11" s="359"/>
      <c r="I11" s="359"/>
      <c r="J11" s="359"/>
      <c r="K11" s="359"/>
      <c r="L11" s="359"/>
      <c r="M11" s="72"/>
      <c r="N11" s="182"/>
      <c r="O11" s="359"/>
      <c r="P11" s="359"/>
      <c r="Q11" s="359"/>
      <c r="R11" s="359"/>
      <c r="S11" s="359"/>
      <c r="T11" s="359"/>
      <c r="U11" s="359"/>
      <c r="V11" s="359"/>
      <c r="W11" s="359"/>
      <c r="X11" s="359"/>
      <c r="Y11" s="359"/>
      <c r="Z11" s="72"/>
    </row>
    <row r="12" spans="1:26" ht="13.5" thickBot="1">
      <c r="A12" s="143"/>
      <c r="B12" s="362"/>
      <c r="C12" s="362"/>
      <c r="D12" s="362"/>
      <c r="E12" s="362"/>
      <c r="F12" s="362"/>
      <c r="G12" s="362"/>
      <c r="H12" s="362"/>
      <c r="I12" s="362"/>
      <c r="J12" s="362"/>
      <c r="K12" s="362"/>
      <c r="L12" s="362"/>
      <c r="M12" s="85"/>
      <c r="N12" s="143"/>
      <c r="O12" s="362"/>
      <c r="P12" s="362"/>
      <c r="Q12" s="362"/>
      <c r="R12" s="362"/>
      <c r="S12" s="362"/>
      <c r="T12" s="362"/>
      <c r="U12" s="362"/>
      <c r="V12" s="362"/>
      <c r="W12" s="362"/>
      <c r="X12" s="362"/>
      <c r="Y12" s="362"/>
      <c r="Z12" s="85"/>
    </row>
    <row r="13" spans="1:26" s="155" customFormat="1" ht="17.25">
      <c r="A13" s="181"/>
      <c r="B13" s="361" t="s">
        <v>819</v>
      </c>
      <c r="C13" s="361"/>
      <c r="D13" s="361"/>
      <c r="E13" s="361"/>
      <c r="F13" s="361"/>
      <c r="G13" s="361"/>
      <c r="H13" s="361"/>
      <c r="I13" s="361"/>
      <c r="J13" s="361"/>
      <c r="K13" s="361"/>
      <c r="L13" s="361"/>
      <c r="M13" s="153"/>
      <c r="N13" s="181"/>
      <c r="O13" s="361" t="s">
        <v>828</v>
      </c>
      <c r="P13" s="361"/>
      <c r="Q13" s="361"/>
      <c r="R13" s="361"/>
      <c r="S13" s="361"/>
      <c r="T13" s="361"/>
      <c r="U13" s="361"/>
      <c r="V13" s="361"/>
      <c r="W13" s="361"/>
      <c r="X13" s="361"/>
      <c r="Y13" s="361"/>
      <c r="Z13" s="153"/>
    </row>
    <row r="14" spans="1:26" ht="17.25">
      <c r="A14" s="222"/>
      <c r="B14" s="95" t="s">
        <v>338</v>
      </c>
      <c r="C14" s="135"/>
      <c r="D14" s="223" t="s">
        <v>820</v>
      </c>
      <c r="E14" s="199"/>
      <c r="F14" s="223">
        <f>J14+D16</f>
        <v>5</v>
      </c>
      <c r="G14" s="199"/>
      <c r="H14" s="224" t="s">
        <v>304</v>
      </c>
      <c r="I14" s="224"/>
      <c r="J14" s="223">
        <v>5</v>
      </c>
      <c r="K14" s="199" t="s">
        <v>305</v>
      </c>
      <c r="L14" s="223" t="s">
        <v>742</v>
      </c>
      <c r="M14" s="225"/>
      <c r="N14" s="222"/>
      <c r="O14" s="95" t="s">
        <v>338</v>
      </c>
      <c r="P14" s="135"/>
      <c r="Q14" s="223" t="s">
        <v>831</v>
      </c>
      <c r="R14" s="199"/>
      <c r="S14" s="223">
        <f>W14+Q16</f>
        <v>25</v>
      </c>
      <c r="T14" s="199"/>
      <c r="U14" s="224" t="s">
        <v>304</v>
      </c>
      <c r="V14" s="224"/>
      <c r="W14" s="223">
        <v>25</v>
      </c>
      <c r="X14" s="199" t="s">
        <v>305</v>
      </c>
      <c r="Y14" s="223" t="s">
        <v>742</v>
      </c>
      <c r="Z14" s="225"/>
    </row>
    <row r="15" spans="1:26" ht="16.5">
      <c r="A15" s="182"/>
      <c r="B15" s="236" t="s">
        <v>335</v>
      </c>
      <c r="C15" s="236"/>
      <c r="D15" s="94" t="s">
        <v>776</v>
      </c>
      <c r="E15" s="236"/>
      <c r="F15" s="236" t="s">
        <v>336</v>
      </c>
      <c r="G15" s="236"/>
      <c r="H15" s="94" t="s">
        <v>751</v>
      </c>
      <c r="I15" s="236"/>
      <c r="J15" s="236" t="s">
        <v>337</v>
      </c>
      <c r="K15" s="236"/>
      <c r="L15" s="94" t="s">
        <v>747</v>
      </c>
      <c r="M15" s="72"/>
      <c r="N15" s="182"/>
      <c r="O15" s="236" t="s">
        <v>335</v>
      </c>
      <c r="P15" s="236"/>
      <c r="Q15" s="94" t="s">
        <v>745</v>
      </c>
      <c r="R15" s="236"/>
      <c r="S15" s="236" t="s">
        <v>336</v>
      </c>
      <c r="T15" s="236"/>
      <c r="U15" s="94" t="s">
        <v>751</v>
      </c>
      <c r="V15" s="236"/>
      <c r="W15" s="236" t="s">
        <v>337</v>
      </c>
      <c r="X15" s="236"/>
      <c r="Y15" s="94" t="s">
        <v>747</v>
      </c>
      <c r="Z15" s="72"/>
    </row>
    <row r="16" spans="1:26" ht="17.25">
      <c r="A16" s="182"/>
      <c r="B16" s="236" t="s">
        <v>321</v>
      </c>
      <c r="C16" s="28"/>
      <c r="D16" s="237"/>
      <c r="E16" s="238" t="s">
        <v>322</v>
      </c>
      <c r="F16" s="227"/>
      <c r="G16" s="227"/>
      <c r="H16" s="227"/>
      <c r="I16" s="227"/>
      <c r="J16" s="227"/>
      <c r="K16" s="227"/>
      <c r="L16" s="227"/>
      <c r="M16" s="72"/>
      <c r="N16" s="182"/>
      <c r="O16" s="236" t="s">
        <v>321</v>
      </c>
      <c r="P16" s="28"/>
      <c r="Q16" s="237"/>
      <c r="R16" s="238" t="s">
        <v>322</v>
      </c>
      <c r="S16" s="227"/>
      <c r="T16" s="227"/>
      <c r="U16" s="227"/>
      <c r="V16" s="227"/>
      <c r="W16" s="227"/>
      <c r="X16" s="227"/>
      <c r="Y16" s="227"/>
      <c r="Z16" s="72"/>
    </row>
    <row r="17" spans="1:26" ht="12.75" customHeight="1">
      <c r="A17" s="182"/>
      <c r="B17" s="359" t="s">
        <v>822</v>
      </c>
      <c r="C17" s="359"/>
      <c r="D17" s="359"/>
      <c r="E17" s="359"/>
      <c r="F17" s="359"/>
      <c r="G17" s="359"/>
      <c r="H17" s="359"/>
      <c r="I17" s="359"/>
      <c r="J17" s="359"/>
      <c r="K17" s="359"/>
      <c r="L17" s="359"/>
      <c r="M17" s="72"/>
      <c r="N17" s="182"/>
      <c r="O17" s="359" t="s">
        <v>833</v>
      </c>
      <c r="P17" s="359"/>
      <c r="Q17" s="359"/>
      <c r="R17" s="359"/>
      <c r="S17" s="359"/>
      <c r="T17" s="359"/>
      <c r="U17" s="359"/>
      <c r="V17" s="359"/>
      <c r="W17" s="359"/>
      <c r="X17" s="359"/>
      <c r="Y17" s="359"/>
      <c r="Z17" s="72"/>
    </row>
    <row r="18" spans="1:26" ht="12.75" customHeight="1">
      <c r="A18" s="182"/>
      <c r="B18" s="359"/>
      <c r="C18" s="359"/>
      <c r="D18" s="359"/>
      <c r="E18" s="359"/>
      <c r="F18" s="359"/>
      <c r="G18" s="359"/>
      <c r="H18" s="359"/>
      <c r="I18" s="359"/>
      <c r="J18" s="359"/>
      <c r="K18" s="359"/>
      <c r="L18" s="359"/>
      <c r="M18" s="72"/>
      <c r="N18" s="182"/>
      <c r="O18" s="359"/>
      <c r="P18" s="359"/>
      <c r="Q18" s="359"/>
      <c r="R18" s="359"/>
      <c r="S18" s="359"/>
      <c r="T18" s="359"/>
      <c r="U18" s="359"/>
      <c r="V18" s="359"/>
      <c r="W18" s="359"/>
      <c r="X18" s="359"/>
      <c r="Y18" s="359"/>
      <c r="Z18" s="72"/>
    </row>
    <row r="19" spans="1:26" ht="12.75" customHeight="1">
      <c r="A19" s="182"/>
      <c r="B19" s="359"/>
      <c r="C19" s="359"/>
      <c r="D19" s="359"/>
      <c r="E19" s="359"/>
      <c r="F19" s="359"/>
      <c r="G19" s="359"/>
      <c r="H19" s="359"/>
      <c r="I19" s="359"/>
      <c r="J19" s="359"/>
      <c r="K19" s="359"/>
      <c r="L19" s="359"/>
      <c r="M19" s="72"/>
      <c r="N19" s="182"/>
      <c r="O19" s="359"/>
      <c r="P19" s="359"/>
      <c r="Q19" s="359"/>
      <c r="R19" s="359"/>
      <c r="S19" s="359"/>
      <c r="T19" s="359"/>
      <c r="U19" s="359"/>
      <c r="V19" s="359"/>
      <c r="W19" s="359"/>
      <c r="X19" s="359"/>
      <c r="Y19" s="359"/>
      <c r="Z19" s="72"/>
    </row>
    <row r="20" spans="1:26" ht="12.75" customHeight="1">
      <c r="A20" s="182"/>
      <c r="B20" s="359"/>
      <c r="C20" s="359"/>
      <c r="D20" s="359"/>
      <c r="E20" s="359"/>
      <c r="F20" s="359"/>
      <c r="G20" s="359"/>
      <c r="H20" s="359"/>
      <c r="I20" s="359"/>
      <c r="J20" s="359"/>
      <c r="K20" s="359"/>
      <c r="L20" s="359"/>
      <c r="M20" s="72"/>
      <c r="N20" s="182"/>
      <c r="O20" s="359"/>
      <c r="P20" s="359"/>
      <c r="Q20" s="359"/>
      <c r="R20" s="359"/>
      <c r="S20" s="359"/>
      <c r="T20" s="359"/>
      <c r="U20" s="359"/>
      <c r="V20" s="359"/>
      <c r="W20" s="359"/>
      <c r="X20" s="359"/>
      <c r="Y20" s="359"/>
      <c r="Z20" s="72"/>
    </row>
    <row r="21" spans="1:26" ht="13.5" thickBot="1">
      <c r="A21" s="143"/>
      <c r="B21" s="362"/>
      <c r="C21" s="362"/>
      <c r="D21" s="362"/>
      <c r="E21" s="362"/>
      <c r="F21" s="362"/>
      <c r="G21" s="362"/>
      <c r="H21" s="362"/>
      <c r="I21" s="362"/>
      <c r="J21" s="362"/>
      <c r="K21" s="362"/>
      <c r="L21" s="362"/>
      <c r="M21" s="85"/>
      <c r="N21" s="143"/>
      <c r="O21" s="362"/>
      <c r="P21" s="362"/>
      <c r="Q21" s="362"/>
      <c r="R21" s="362"/>
      <c r="S21" s="362"/>
      <c r="T21" s="362"/>
      <c r="U21" s="362"/>
      <c r="V21" s="362"/>
      <c r="W21" s="362"/>
      <c r="X21" s="362"/>
      <c r="Y21" s="362"/>
      <c r="Z21" s="85"/>
    </row>
    <row r="22" spans="1:26" s="155" customFormat="1" ht="17.25">
      <c r="A22" s="181"/>
      <c r="B22" s="361" t="s">
        <v>818</v>
      </c>
      <c r="C22" s="361"/>
      <c r="D22" s="361"/>
      <c r="E22" s="361"/>
      <c r="F22" s="361"/>
      <c r="G22" s="361"/>
      <c r="H22" s="361"/>
      <c r="I22" s="361"/>
      <c r="J22" s="361"/>
      <c r="K22" s="361"/>
      <c r="L22" s="361"/>
      <c r="M22" s="153"/>
      <c r="N22" s="181"/>
      <c r="O22" s="361" t="s">
        <v>829</v>
      </c>
      <c r="P22" s="361"/>
      <c r="Q22" s="361"/>
      <c r="R22" s="361"/>
      <c r="S22" s="361"/>
      <c r="T22" s="361"/>
      <c r="U22" s="361"/>
      <c r="V22" s="361"/>
      <c r="W22" s="361"/>
      <c r="X22" s="361"/>
      <c r="Y22" s="361"/>
      <c r="Z22" s="153"/>
    </row>
    <row r="23" spans="1:26" ht="17.25">
      <c r="A23" s="222"/>
      <c r="B23" s="95" t="s">
        <v>338</v>
      </c>
      <c r="C23" s="135"/>
      <c r="D23" s="223" t="s">
        <v>820</v>
      </c>
      <c r="E23" s="199"/>
      <c r="F23" s="223">
        <f>J23+D25</f>
        <v>20</v>
      </c>
      <c r="G23" s="199"/>
      <c r="H23" s="224" t="s">
        <v>304</v>
      </c>
      <c r="I23" s="224"/>
      <c r="J23" s="223">
        <v>20</v>
      </c>
      <c r="K23" s="199" t="s">
        <v>305</v>
      </c>
      <c r="L23" s="223" t="s">
        <v>742</v>
      </c>
      <c r="M23" s="225"/>
      <c r="N23" s="222"/>
      <c r="O23" s="95" t="s">
        <v>338</v>
      </c>
      <c r="P23" s="135"/>
      <c r="Q23" s="223" t="s">
        <v>832</v>
      </c>
      <c r="R23" s="199"/>
      <c r="S23" s="223">
        <f>W23+Q25</f>
        <v>25</v>
      </c>
      <c r="T23" s="199"/>
      <c r="U23" s="224" t="s">
        <v>304</v>
      </c>
      <c r="V23" s="224"/>
      <c r="W23" s="223">
        <v>25</v>
      </c>
      <c r="X23" s="199" t="s">
        <v>305</v>
      </c>
      <c r="Y23" s="223" t="s">
        <v>742</v>
      </c>
      <c r="Z23" s="225"/>
    </row>
    <row r="24" spans="1:26" ht="16.5">
      <c r="A24" s="182"/>
      <c r="B24" s="236" t="s">
        <v>335</v>
      </c>
      <c r="C24" s="236"/>
      <c r="D24" s="94" t="s">
        <v>745</v>
      </c>
      <c r="E24" s="236"/>
      <c r="F24" s="236" t="s">
        <v>336</v>
      </c>
      <c r="G24" s="236"/>
      <c r="H24" s="94" t="s">
        <v>751</v>
      </c>
      <c r="I24" s="236"/>
      <c r="J24" s="236" t="s">
        <v>337</v>
      </c>
      <c r="K24" s="236"/>
      <c r="L24" s="94" t="s">
        <v>747</v>
      </c>
      <c r="M24" s="72"/>
      <c r="N24" s="182"/>
      <c r="O24" s="236" t="s">
        <v>335</v>
      </c>
      <c r="P24" s="236"/>
      <c r="Q24" s="94" t="s">
        <v>745</v>
      </c>
      <c r="R24" s="236"/>
      <c r="S24" s="236" t="s">
        <v>336</v>
      </c>
      <c r="T24" s="236"/>
      <c r="U24" s="94" t="s">
        <v>751</v>
      </c>
      <c r="V24" s="236"/>
      <c r="W24" s="236" t="s">
        <v>337</v>
      </c>
      <c r="X24" s="236"/>
      <c r="Y24" s="94" t="s">
        <v>747</v>
      </c>
      <c r="Z24" s="72"/>
    </row>
    <row r="25" spans="1:26" ht="17.25">
      <c r="A25" s="182"/>
      <c r="B25" s="236" t="s">
        <v>321</v>
      </c>
      <c r="C25" s="28"/>
      <c r="D25" s="237"/>
      <c r="E25" s="238" t="s">
        <v>322</v>
      </c>
      <c r="F25" s="227"/>
      <c r="G25" s="227"/>
      <c r="H25" s="227"/>
      <c r="I25" s="227"/>
      <c r="J25" s="227"/>
      <c r="K25" s="227"/>
      <c r="L25" s="227"/>
      <c r="M25" s="72"/>
      <c r="N25" s="182"/>
      <c r="O25" s="236" t="s">
        <v>321</v>
      </c>
      <c r="P25" s="28"/>
      <c r="Q25" s="237"/>
      <c r="R25" s="238" t="s">
        <v>322</v>
      </c>
      <c r="S25" s="227"/>
      <c r="T25" s="227"/>
      <c r="U25" s="227"/>
      <c r="V25" s="227"/>
      <c r="W25" s="227"/>
      <c r="X25" s="227"/>
      <c r="Y25" s="227"/>
      <c r="Z25" s="72"/>
    </row>
    <row r="26" spans="1:26" ht="12.75" customHeight="1">
      <c r="A26" s="182"/>
      <c r="B26" s="363" t="s">
        <v>823</v>
      </c>
      <c r="C26" s="363"/>
      <c r="D26" s="363"/>
      <c r="E26" s="363"/>
      <c r="F26" s="363"/>
      <c r="G26" s="363"/>
      <c r="H26" s="363"/>
      <c r="I26" s="363"/>
      <c r="J26" s="363"/>
      <c r="K26" s="363"/>
      <c r="L26" s="363"/>
      <c r="M26" s="72"/>
      <c r="N26" s="182"/>
      <c r="O26" s="359" t="s">
        <v>835</v>
      </c>
      <c r="P26" s="359"/>
      <c r="Q26" s="359"/>
      <c r="R26" s="359"/>
      <c r="S26" s="359"/>
      <c r="T26" s="359"/>
      <c r="U26" s="359"/>
      <c r="V26" s="359"/>
      <c r="W26" s="359"/>
      <c r="X26" s="359"/>
      <c r="Y26" s="359"/>
      <c r="Z26" s="72"/>
    </row>
    <row r="27" spans="1:26" ht="12.75" customHeight="1">
      <c r="A27" s="182"/>
      <c r="B27" s="363"/>
      <c r="C27" s="363"/>
      <c r="D27" s="363"/>
      <c r="E27" s="363"/>
      <c r="F27" s="363"/>
      <c r="G27" s="363"/>
      <c r="H27" s="363"/>
      <c r="I27" s="363"/>
      <c r="J27" s="363"/>
      <c r="K27" s="363"/>
      <c r="L27" s="363"/>
      <c r="M27" s="72"/>
      <c r="N27" s="182"/>
      <c r="O27" s="359"/>
      <c r="P27" s="359"/>
      <c r="Q27" s="359"/>
      <c r="R27" s="359"/>
      <c r="S27" s="359"/>
      <c r="T27" s="359"/>
      <c r="U27" s="359"/>
      <c r="V27" s="359"/>
      <c r="W27" s="359"/>
      <c r="X27" s="359"/>
      <c r="Y27" s="359"/>
      <c r="Z27" s="72"/>
    </row>
    <row r="28" spans="1:26" ht="12.75" customHeight="1">
      <c r="A28" s="182"/>
      <c r="B28" s="363"/>
      <c r="C28" s="363"/>
      <c r="D28" s="363"/>
      <c r="E28" s="363"/>
      <c r="F28" s="363"/>
      <c r="G28" s="363"/>
      <c r="H28" s="363"/>
      <c r="I28" s="363"/>
      <c r="J28" s="363"/>
      <c r="K28" s="363"/>
      <c r="L28" s="363"/>
      <c r="M28" s="72"/>
      <c r="N28" s="182"/>
      <c r="O28" s="359"/>
      <c r="P28" s="359"/>
      <c r="Q28" s="359"/>
      <c r="R28" s="359"/>
      <c r="S28" s="359"/>
      <c r="T28" s="359"/>
      <c r="U28" s="359"/>
      <c r="V28" s="359"/>
      <c r="W28" s="359"/>
      <c r="X28" s="359"/>
      <c r="Y28" s="359"/>
      <c r="Z28" s="72"/>
    </row>
    <row r="29" spans="1:26" ht="12.75" customHeight="1">
      <c r="A29" s="182"/>
      <c r="B29" s="363"/>
      <c r="C29" s="363"/>
      <c r="D29" s="363"/>
      <c r="E29" s="363"/>
      <c r="F29" s="363"/>
      <c r="G29" s="363"/>
      <c r="H29" s="363"/>
      <c r="I29" s="363"/>
      <c r="J29" s="363"/>
      <c r="K29" s="363"/>
      <c r="L29" s="363"/>
      <c r="M29" s="72"/>
      <c r="N29" s="182"/>
      <c r="O29" s="359"/>
      <c r="P29" s="359"/>
      <c r="Q29" s="359"/>
      <c r="R29" s="359"/>
      <c r="S29" s="359"/>
      <c r="T29" s="359"/>
      <c r="U29" s="359"/>
      <c r="V29" s="359"/>
      <c r="W29" s="359"/>
      <c r="X29" s="359"/>
      <c r="Y29" s="359"/>
      <c r="Z29" s="72"/>
    </row>
    <row r="30" spans="1:26" ht="13.5" thickBot="1">
      <c r="A30" s="143"/>
      <c r="B30" s="364"/>
      <c r="C30" s="364"/>
      <c r="D30" s="364"/>
      <c r="E30" s="364"/>
      <c r="F30" s="364"/>
      <c r="G30" s="364"/>
      <c r="H30" s="364"/>
      <c r="I30" s="364"/>
      <c r="J30" s="364"/>
      <c r="K30" s="364"/>
      <c r="L30" s="364"/>
      <c r="M30" s="85"/>
      <c r="N30" s="143"/>
      <c r="O30" s="362"/>
      <c r="P30" s="362"/>
      <c r="Q30" s="362"/>
      <c r="R30" s="362"/>
      <c r="S30" s="362"/>
      <c r="T30" s="362"/>
      <c r="U30" s="362"/>
      <c r="V30" s="362"/>
      <c r="W30" s="362"/>
      <c r="X30" s="362"/>
      <c r="Y30" s="362"/>
      <c r="Z30" s="85"/>
    </row>
    <row r="31" spans="1:26" s="155" customFormat="1" ht="17.25">
      <c r="A31" s="181"/>
      <c r="B31" s="361" t="s">
        <v>817</v>
      </c>
      <c r="C31" s="361"/>
      <c r="D31" s="361"/>
      <c r="E31" s="361"/>
      <c r="F31" s="361"/>
      <c r="G31" s="361"/>
      <c r="H31" s="361"/>
      <c r="I31" s="361"/>
      <c r="J31" s="361"/>
      <c r="K31" s="361"/>
      <c r="L31" s="361"/>
      <c r="M31" s="153"/>
      <c r="N31" s="181"/>
      <c r="O31" s="361" t="s">
        <v>836</v>
      </c>
      <c r="P31" s="361"/>
      <c r="Q31" s="361"/>
      <c r="R31" s="361"/>
      <c r="S31" s="361"/>
      <c r="T31" s="361"/>
      <c r="U31" s="361"/>
      <c r="V31" s="361"/>
      <c r="W31" s="361"/>
      <c r="X31" s="361"/>
      <c r="Y31" s="361"/>
      <c r="Z31" s="153"/>
    </row>
    <row r="32" spans="1:26" ht="17.25">
      <c r="A32" s="222"/>
      <c r="B32" s="95" t="s">
        <v>338</v>
      </c>
      <c r="C32" s="135"/>
      <c r="D32" s="223" t="s">
        <v>820</v>
      </c>
      <c r="E32" s="199"/>
      <c r="F32" s="223">
        <f>J32+D34</f>
        <v>35</v>
      </c>
      <c r="G32" s="199"/>
      <c r="H32" s="224" t="s">
        <v>304</v>
      </c>
      <c r="I32" s="224"/>
      <c r="J32" s="223">
        <v>35</v>
      </c>
      <c r="K32" s="199" t="s">
        <v>305</v>
      </c>
      <c r="L32" s="223" t="s">
        <v>744</v>
      </c>
      <c r="M32" s="225"/>
      <c r="N32" s="222"/>
      <c r="O32" s="95" t="s">
        <v>338</v>
      </c>
      <c r="P32" s="135"/>
      <c r="Q32" s="223" t="s">
        <v>837</v>
      </c>
      <c r="R32" s="199"/>
      <c r="S32" s="223">
        <f>W32+Q34</f>
        <v>25</v>
      </c>
      <c r="T32" s="199"/>
      <c r="U32" s="224" t="s">
        <v>304</v>
      </c>
      <c r="V32" s="224"/>
      <c r="W32" s="223">
        <v>25</v>
      </c>
      <c r="X32" s="199" t="s">
        <v>305</v>
      </c>
      <c r="Y32" s="223" t="s">
        <v>742</v>
      </c>
      <c r="Z32" s="225"/>
    </row>
    <row r="33" spans="1:26" ht="16.5">
      <c r="A33" s="182"/>
      <c r="B33" s="236" t="s">
        <v>335</v>
      </c>
      <c r="C33" s="236"/>
      <c r="D33" s="94" t="s">
        <v>745</v>
      </c>
      <c r="E33" s="236"/>
      <c r="F33" s="236" t="s">
        <v>336</v>
      </c>
      <c r="G33" s="236"/>
      <c r="H33" s="94" t="s">
        <v>772</v>
      </c>
      <c r="I33" s="236"/>
      <c r="J33" s="236" t="s">
        <v>337</v>
      </c>
      <c r="K33" s="236"/>
      <c r="L33" s="94" t="s">
        <v>773</v>
      </c>
      <c r="M33" s="72"/>
      <c r="N33" s="182"/>
      <c r="O33" s="236" t="s">
        <v>335</v>
      </c>
      <c r="P33" s="236"/>
      <c r="Q33" s="94" t="s">
        <v>745</v>
      </c>
      <c r="R33" s="236"/>
      <c r="S33" s="236" t="s">
        <v>336</v>
      </c>
      <c r="T33" s="236"/>
      <c r="U33" s="94" t="s">
        <v>751</v>
      </c>
      <c r="V33" s="236"/>
      <c r="W33" s="236" t="s">
        <v>337</v>
      </c>
      <c r="X33" s="236"/>
      <c r="Y33" s="94" t="s">
        <v>747</v>
      </c>
      <c r="Z33" s="72"/>
    </row>
    <row r="34" spans="1:26" ht="17.25">
      <c r="A34" s="182"/>
      <c r="B34" s="236" t="s">
        <v>321</v>
      </c>
      <c r="C34" s="28"/>
      <c r="D34" s="237"/>
      <c r="E34" s="238" t="s">
        <v>322</v>
      </c>
      <c r="F34" s="227"/>
      <c r="G34" s="227"/>
      <c r="H34" s="227"/>
      <c r="I34" s="227"/>
      <c r="J34" s="227"/>
      <c r="K34" s="227"/>
      <c r="L34" s="227"/>
      <c r="M34" s="72"/>
      <c r="N34" s="182"/>
      <c r="O34" s="236" t="s">
        <v>321</v>
      </c>
      <c r="P34" s="28"/>
      <c r="Q34" s="237"/>
      <c r="R34" s="238" t="s">
        <v>322</v>
      </c>
      <c r="S34" s="227"/>
      <c r="T34" s="227"/>
      <c r="U34" s="227"/>
      <c r="V34" s="227"/>
      <c r="W34" s="227"/>
      <c r="X34" s="227"/>
      <c r="Y34" s="227"/>
      <c r="Z34" s="72"/>
    </row>
    <row r="35" spans="1:26" ht="12.75" customHeight="1">
      <c r="A35" s="182"/>
      <c r="B35" s="366" t="s">
        <v>824</v>
      </c>
      <c r="C35" s="366"/>
      <c r="D35" s="366"/>
      <c r="E35" s="366"/>
      <c r="F35" s="366"/>
      <c r="G35" s="366"/>
      <c r="H35" s="366"/>
      <c r="I35" s="366"/>
      <c r="J35" s="366"/>
      <c r="K35" s="366"/>
      <c r="L35" s="366"/>
      <c r="M35" s="72"/>
      <c r="N35" s="182"/>
      <c r="O35" s="363" t="s">
        <v>838</v>
      </c>
      <c r="P35" s="363"/>
      <c r="Q35" s="363"/>
      <c r="R35" s="363"/>
      <c r="S35" s="363"/>
      <c r="T35" s="363"/>
      <c r="U35" s="363"/>
      <c r="V35" s="363"/>
      <c r="W35" s="363"/>
      <c r="X35" s="363"/>
      <c r="Y35" s="363"/>
      <c r="Z35" s="72"/>
    </row>
    <row r="36" spans="1:26" ht="12.75" customHeight="1">
      <c r="A36" s="182"/>
      <c r="B36" s="366"/>
      <c r="C36" s="366"/>
      <c r="D36" s="366"/>
      <c r="E36" s="366"/>
      <c r="F36" s="366"/>
      <c r="G36" s="366"/>
      <c r="H36" s="366"/>
      <c r="I36" s="366"/>
      <c r="J36" s="366"/>
      <c r="K36" s="366"/>
      <c r="L36" s="366"/>
      <c r="M36" s="72"/>
      <c r="N36" s="182"/>
      <c r="O36" s="363"/>
      <c r="P36" s="363"/>
      <c r="Q36" s="363"/>
      <c r="R36" s="363"/>
      <c r="S36" s="363"/>
      <c r="T36" s="363"/>
      <c r="U36" s="363"/>
      <c r="V36" s="363"/>
      <c r="W36" s="363"/>
      <c r="X36" s="363"/>
      <c r="Y36" s="363"/>
      <c r="Z36" s="72"/>
    </row>
    <row r="37" spans="1:26" ht="12.75" customHeight="1">
      <c r="A37" s="182"/>
      <c r="B37" s="366"/>
      <c r="C37" s="366"/>
      <c r="D37" s="366"/>
      <c r="E37" s="366"/>
      <c r="F37" s="366"/>
      <c r="G37" s="366"/>
      <c r="H37" s="366"/>
      <c r="I37" s="366"/>
      <c r="J37" s="366"/>
      <c r="K37" s="366"/>
      <c r="L37" s="366"/>
      <c r="M37" s="72"/>
      <c r="N37" s="182"/>
      <c r="O37" s="363"/>
      <c r="P37" s="363"/>
      <c r="Q37" s="363"/>
      <c r="R37" s="363"/>
      <c r="S37" s="363"/>
      <c r="T37" s="363"/>
      <c r="U37" s="363"/>
      <c r="V37" s="363"/>
      <c r="W37" s="363"/>
      <c r="X37" s="363"/>
      <c r="Y37" s="363"/>
      <c r="Z37" s="72"/>
    </row>
    <row r="38" spans="1:26" ht="12.75" customHeight="1">
      <c r="A38" s="182"/>
      <c r="B38" s="366"/>
      <c r="C38" s="366"/>
      <c r="D38" s="366"/>
      <c r="E38" s="366"/>
      <c r="F38" s="366"/>
      <c r="G38" s="366"/>
      <c r="H38" s="366"/>
      <c r="I38" s="366"/>
      <c r="J38" s="366"/>
      <c r="K38" s="366"/>
      <c r="L38" s="366"/>
      <c r="M38" s="72"/>
      <c r="N38" s="182"/>
      <c r="O38" s="363"/>
      <c r="P38" s="363"/>
      <c r="Q38" s="363"/>
      <c r="R38" s="363"/>
      <c r="S38" s="363"/>
      <c r="T38" s="363"/>
      <c r="U38" s="363"/>
      <c r="V38" s="363"/>
      <c r="W38" s="363"/>
      <c r="X38" s="363"/>
      <c r="Y38" s="363"/>
      <c r="Z38" s="72"/>
    </row>
    <row r="39" spans="1:26" ht="13.5" thickBot="1">
      <c r="A39" s="143"/>
      <c r="B39" s="367"/>
      <c r="C39" s="367"/>
      <c r="D39" s="367"/>
      <c r="E39" s="367"/>
      <c r="F39" s="367"/>
      <c r="G39" s="367"/>
      <c r="H39" s="367"/>
      <c r="I39" s="367"/>
      <c r="J39" s="367"/>
      <c r="K39" s="367"/>
      <c r="L39" s="367"/>
      <c r="M39" s="85"/>
      <c r="N39" s="143"/>
      <c r="O39" s="364"/>
      <c r="P39" s="364"/>
      <c r="Q39" s="364"/>
      <c r="R39" s="364"/>
      <c r="S39" s="364"/>
      <c r="T39" s="364"/>
      <c r="U39" s="364"/>
      <c r="V39" s="364"/>
      <c r="W39" s="364"/>
      <c r="X39" s="364"/>
      <c r="Y39" s="364"/>
      <c r="Z39" s="85"/>
    </row>
    <row r="40" spans="1:26" s="155" customFormat="1" ht="17.25">
      <c r="A40" s="181"/>
      <c r="B40" s="361" t="s">
        <v>816</v>
      </c>
      <c r="C40" s="361"/>
      <c r="D40" s="361"/>
      <c r="E40" s="361"/>
      <c r="F40" s="361"/>
      <c r="G40" s="361"/>
      <c r="H40" s="361"/>
      <c r="I40" s="361"/>
      <c r="J40" s="361"/>
      <c r="K40" s="361"/>
      <c r="L40" s="361"/>
      <c r="M40" s="153"/>
      <c r="N40" s="181"/>
      <c r="O40" s="361" t="s">
        <v>839</v>
      </c>
      <c r="P40" s="361"/>
      <c r="Q40" s="361"/>
      <c r="R40" s="361"/>
      <c r="S40" s="361"/>
      <c r="T40" s="361"/>
      <c r="U40" s="361"/>
      <c r="V40" s="361"/>
      <c r="W40" s="361"/>
      <c r="X40" s="361"/>
      <c r="Y40" s="361"/>
      <c r="Z40" s="153"/>
    </row>
    <row r="41" spans="1:26" ht="17.25">
      <c r="A41" s="222"/>
      <c r="B41" s="95" t="s">
        <v>338</v>
      </c>
      <c r="C41" s="135"/>
      <c r="D41" s="223" t="s">
        <v>821</v>
      </c>
      <c r="E41" s="199"/>
      <c r="F41" s="223">
        <f>J41+D43</f>
        <v>5</v>
      </c>
      <c r="G41" s="199"/>
      <c r="H41" s="224" t="s">
        <v>304</v>
      </c>
      <c r="I41" s="224"/>
      <c r="J41" s="223">
        <v>5</v>
      </c>
      <c r="K41" s="199" t="s">
        <v>305</v>
      </c>
      <c r="L41" s="223" t="s">
        <v>742</v>
      </c>
      <c r="M41" s="225"/>
      <c r="N41" s="222"/>
      <c r="O41" s="95" t="s">
        <v>338</v>
      </c>
      <c r="P41" s="135"/>
      <c r="Q41" s="223" t="s">
        <v>840</v>
      </c>
      <c r="R41" s="199"/>
      <c r="S41" s="223">
        <f>W41+Q43</f>
        <v>10</v>
      </c>
      <c r="T41" s="199"/>
      <c r="U41" s="224" t="s">
        <v>304</v>
      </c>
      <c r="V41" s="224"/>
      <c r="W41" s="223">
        <v>10</v>
      </c>
      <c r="X41" s="199" t="s">
        <v>305</v>
      </c>
      <c r="Y41" s="223" t="s">
        <v>742</v>
      </c>
      <c r="Z41" s="225"/>
    </row>
    <row r="42" spans="1:26" ht="16.5">
      <c r="A42" s="182"/>
      <c r="B42" s="236" t="s">
        <v>335</v>
      </c>
      <c r="C42" s="236"/>
      <c r="D42" s="94" t="s">
        <v>764</v>
      </c>
      <c r="E42" s="236"/>
      <c r="F42" s="236" t="s">
        <v>336</v>
      </c>
      <c r="G42" s="236"/>
      <c r="H42" s="94" t="s">
        <v>749</v>
      </c>
      <c r="I42" s="236"/>
      <c r="J42" s="236" t="s">
        <v>337</v>
      </c>
      <c r="K42" s="236"/>
      <c r="L42" s="94" t="s">
        <v>826</v>
      </c>
      <c r="M42" s="72"/>
      <c r="N42" s="182"/>
      <c r="O42" s="236" t="s">
        <v>335</v>
      </c>
      <c r="P42" s="236"/>
      <c r="Q42" s="94" t="s">
        <v>764</v>
      </c>
      <c r="R42" s="236"/>
      <c r="S42" s="236" t="s">
        <v>336</v>
      </c>
      <c r="T42" s="236"/>
      <c r="U42" s="94" t="s">
        <v>749</v>
      </c>
      <c r="V42" s="236"/>
      <c r="W42" s="236" t="s">
        <v>337</v>
      </c>
      <c r="X42" s="236"/>
      <c r="Y42" s="94" t="s">
        <v>804</v>
      </c>
      <c r="Z42" s="72"/>
    </row>
    <row r="43" spans="1:26" ht="17.25">
      <c r="A43" s="182"/>
      <c r="B43" s="236" t="s">
        <v>321</v>
      </c>
      <c r="C43" s="28"/>
      <c r="D43" s="237"/>
      <c r="E43" s="238" t="s">
        <v>322</v>
      </c>
      <c r="F43" s="227"/>
      <c r="G43" s="227"/>
      <c r="H43" s="227"/>
      <c r="I43" s="227"/>
      <c r="J43" s="227"/>
      <c r="K43" s="227"/>
      <c r="L43" s="227"/>
      <c r="M43" s="72"/>
      <c r="N43" s="182"/>
      <c r="O43" s="236" t="s">
        <v>321</v>
      </c>
      <c r="P43" s="28"/>
      <c r="Q43" s="237"/>
      <c r="R43" s="238" t="s">
        <v>322</v>
      </c>
      <c r="S43" s="227"/>
      <c r="T43" s="227"/>
      <c r="U43" s="227"/>
      <c r="V43" s="227"/>
      <c r="W43" s="227"/>
      <c r="X43" s="227"/>
      <c r="Y43" s="227"/>
      <c r="Z43" s="72"/>
    </row>
    <row r="44" spans="1:26" s="93" customFormat="1" ht="12.75" customHeight="1">
      <c r="A44" s="182"/>
      <c r="B44" s="366" t="s">
        <v>825</v>
      </c>
      <c r="C44" s="366"/>
      <c r="D44" s="366"/>
      <c r="E44" s="366"/>
      <c r="F44" s="366"/>
      <c r="G44" s="366"/>
      <c r="H44" s="366"/>
      <c r="I44" s="366"/>
      <c r="J44" s="366"/>
      <c r="K44" s="366"/>
      <c r="L44" s="366"/>
      <c r="M44" s="72"/>
      <c r="N44" s="182"/>
      <c r="O44" s="363" t="s">
        <v>841</v>
      </c>
      <c r="P44" s="363"/>
      <c r="Q44" s="363"/>
      <c r="R44" s="363"/>
      <c r="S44" s="363"/>
      <c r="T44" s="363"/>
      <c r="U44" s="363"/>
      <c r="V44" s="363"/>
      <c r="W44" s="363"/>
      <c r="X44" s="363"/>
      <c r="Y44" s="363"/>
      <c r="Z44" s="72"/>
    </row>
    <row r="45" spans="1:26" ht="12.75" customHeight="1">
      <c r="A45" s="182"/>
      <c r="B45" s="366"/>
      <c r="C45" s="366"/>
      <c r="D45" s="366"/>
      <c r="E45" s="366"/>
      <c r="F45" s="366"/>
      <c r="G45" s="366"/>
      <c r="H45" s="366"/>
      <c r="I45" s="366"/>
      <c r="J45" s="366"/>
      <c r="K45" s="366"/>
      <c r="L45" s="366"/>
      <c r="M45" s="72"/>
      <c r="N45" s="182"/>
      <c r="O45" s="363"/>
      <c r="P45" s="363"/>
      <c r="Q45" s="363"/>
      <c r="R45" s="363"/>
      <c r="S45" s="363"/>
      <c r="T45" s="363"/>
      <c r="U45" s="363"/>
      <c r="V45" s="363"/>
      <c r="W45" s="363"/>
      <c r="X45" s="363"/>
      <c r="Y45" s="363"/>
      <c r="Z45" s="72"/>
    </row>
    <row r="46" spans="1:28" ht="12.75" customHeight="1">
      <c r="A46" s="182"/>
      <c r="B46" s="366"/>
      <c r="C46" s="366"/>
      <c r="D46" s="366"/>
      <c r="E46" s="366"/>
      <c r="F46" s="366"/>
      <c r="G46" s="366"/>
      <c r="H46" s="366"/>
      <c r="I46" s="366"/>
      <c r="J46" s="366"/>
      <c r="K46" s="366"/>
      <c r="L46" s="366"/>
      <c r="M46" s="72"/>
      <c r="N46" s="182"/>
      <c r="O46" s="363"/>
      <c r="P46" s="363"/>
      <c r="Q46" s="363"/>
      <c r="R46" s="363"/>
      <c r="S46" s="363"/>
      <c r="T46" s="363"/>
      <c r="U46" s="363"/>
      <c r="V46" s="363"/>
      <c r="W46" s="363"/>
      <c r="X46" s="363"/>
      <c r="Y46" s="363"/>
      <c r="Z46" s="72"/>
      <c r="AA46" s="34" t="s">
        <v>277</v>
      </c>
      <c r="AB46" s="148">
        <f>F5+F14+F23+F32+F41+S5+S14+S23+S32+S41</f>
        <v>210</v>
      </c>
    </row>
    <row r="47" spans="1:29" ht="12.75" customHeight="1">
      <c r="A47" s="182"/>
      <c r="B47" s="366"/>
      <c r="C47" s="366"/>
      <c r="D47" s="366"/>
      <c r="E47" s="366"/>
      <c r="F47" s="366"/>
      <c r="G47" s="366"/>
      <c r="H47" s="366"/>
      <c r="I47" s="366"/>
      <c r="J47" s="366"/>
      <c r="K47" s="366"/>
      <c r="L47" s="366"/>
      <c r="M47" s="72"/>
      <c r="N47" s="182"/>
      <c r="O47" s="363"/>
      <c r="P47" s="363"/>
      <c r="Q47" s="363"/>
      <c r="R47" s="363"/>
      <c r="S47" s="363"/>
      <c r="T47" s="363"/>
      <c r="U47" s="363"/>
      <c r="V47" s="363"/>
      <c r="W47" s="363"/>
      <c r="X47" s="363"/>
      <c r="Y47" s="363"/>
      <c r="Z47" s="72"/>
      <c r="AA47" s="34" t="s">
        <v>347</v>
      </c>
      <c r="AB47" s="148">
        <f>ROUND(AB46/5,0)</f>
        <v>42</v>
      </c>
      <c r="AC47" s="34"/>
    </row>
    <row r="48" spans="1:26" s="113" customFormat="1" ht="9" customHeight="1" thickBot="1">
      <c r="A48" s="143"/>
      <c r="B48" s="367"/>
      <c r="C48" s="367"/>
      <c r="D48" s="367"/>
      <c r="E48" s="367"/>
      <c r="F48" s="367"/>
      <c r="G48" s="367"/>
      <c r="H48" s="367"/>
      <c r="I48" s="367"/>
      <c r="J48" s="367"/>
      <c r="K48" s="367"/>
      <c r="L48" s="367"/>
      <c r="M48" s="85"/>
      <c r="N48" s="143"/>
      <c r="O48" s="364"/>
      <c r="P48" s="364"/>
      <c r="Q48" s="364"/>
      <c r="R48" s="364"/>
      <c r="S48" s="364"/>
      <c r="T48" s="364"/>
      <c r="U48" s="364"/>
      <c r="V48" s="364"/>
      <c r="W48" s="364"/>
      <c r="X48" s="364"/>
      <c r="Y48" s="364"/>
      <c r="Z48" s="85"/>
    </row>
  </sheetData>
  <mergeCells count="31">
    <mergeCell ref="S16:Y16"/>
    <mergeCell ref="B35:L39"/>
    <mergeCell ref="O31:Y31"/>
    <mergeCell ref="B26:L30"/>
    <mergeCell ref="B31:L31"/>
    <mergeCell ref="S34:Y34"/>
    <mergeCell ref="O26:Y30"/>
    <mergeCell ref="S7:Y7"/>
    <mergeCell ref="O22:Y22"/>
    <mergeCell ref="B44:L48"/>
    <mergeCell ref="O17:Y21"/>
    <mergeCell ref="S43:Y43"/>
    <mergeCell ref="F43:L43"/>
    <mergeCell ref="O44:Y48"/>
    <mergeCell ref="O13:Y13"/>
    <mergeCell ref="S25:Y25"/>
    <mergeCell ref="O8:Y12"/>
    <mergeCell ref="F7:L7"/>
    <mergeCell ref="F16:L16"/>
    <mergeCell ref="F25:L25"/>
    <mergeCell ref="F34:L34"/>
    <mergeCell ref="D1:X2"/>
    <mergeCell ref="O35:Y39"/>
    <mergeCell ref="O40:Y40"/>
    <mergeCell ref="B8:L12"/>
    <mergeCell ref="B13:L13"/>
    <mergeCell ref="B17:L21"/>
    <mergeCell ref="B22:L22"/>
    <mergeCell ref="B4:L4"/>
    <mergeCell ref="O4:Y4"/>
    <mergeCell ref="B40:L40"/>
  </mergeCells>
  <printOptions/>
  <pageMargins left="0.75" right="0.75" top="1" bottom="1" header="0.512" footer="0.51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C48"/>
  <sheetViews>
    <sheetView workbookViewId="0" topLeftCell="A25">
      <selection activeCell="F43" sqref="A1:IV16384"/>
    </sheetView>
  </sheetViews>
  <sheetFormatPr defaultColWidth="9.33203125" defaultRowHeight="12.75"/>
  <cols>
    <col min="1" max="1" width="1.0078125" style="53" customWidth="1"/>
    <col min="2" max="2" width="3.33203125" style="53" customWidth="1"/>
    <col min="3" max="3" width="1.0078125" style="53" customWidth="1"/>
    <col min="4" max="4" width="9.33203125" style="53" customWidth="1"/>
    <col min="5" max="5" width="1.0078125" style="53" customWidth="1"/>
    <col min="6" max="6" width="4.33203125" style="53" customWidth="1"/>
    <col min="7" max="7" width="1.3359375" style="53" customWidth="1"/>
    <col min="8" max="8" width="9.33203125" style="53" customWidth="1"/>
    <col min="9" max="9" width="0.82421875" style="53" customWidth="1"/>
    <col min="10" max="10" width="4.16015625" style="53" customWidth="1"/>
    <col min="11" max="11" width="1.5" style="53" customWidth="1"/>
    <col min="12" max="12" width="9.33203125" style="53" customWidth="1"/>
    <col min="13" max="13" width="0.82421875" style="53" customWidth="1"/>
    <col min="14" max="14" width="1.0078125" style="53" customWidth="1"/>
    <col min="15" max="15" width="3.66015625" style="53" customWidth="1"/>
    <col min="16" max="16" width="0.65625" style="53" customWidth="1"/>
    <col min="17" max="17" width="9.5" style="53" customWidth="1"/>
    <col min="18" max="18" width="1.171875" style="53" customWidth="1"/>
    <col min="19" max="19" width="4.66015625" style="53" customWidth="1"/>
    <col min="20" max="20" width="1.3359375" style="53" customWidth="1"/>
    <col min="21" max="21" width="9.33203125" style="53" customWidth="1"/>
    <col min="22" max="22" width="0.82421875" style="53" customWidth="1"/>
    <col min="23" max="23" width="3.83203125" style="53" customWidth="1"/>
    <col min="24" max="24" width="1.66796875" style="53" customWidth="1"/>
    <col min="25" max="25" width="9.33203125" style="53" customWidth="1"/>
    <col min="26" max="26" width="0.82421875" style="53" customWidth="1"/>
    <col min="27" max="16384" width="9.33203125" style="53" customWidth="1"/>
  </cols>
  <sheetData>
    <row r="1" spans="4:24" s="113" customFormat="1" ht="8.25">
      <c r="D1" s="358" t="s">
        <v>842</v>
      </c>
      <c r="E1" s="299"/>
      <c r="F1" s="299"/>
      <c r="G1" s="299"/>
      <c r="H1" s="299"/>
      <c r="I1" s="299"/>
      <c r="J1" s="299"/>
      <c r="K1" s="299"/>
      <c r="L1" s="299"/>
      <c r="M1" s="299"/>
      <c r="N1" s="299"/>
      <c r="O1" s="299"/>
      <c r="P1" s="299"/>
      <c r="Q1" s="299"/>
      <c r="R1" s="299"/>
      <c r="S1" s="299"/>
      <c r="T1" s="299"/>
      <c r="U1" s="299"/>
      <c r="V1" s="299"/>
      <c r="W1" s="299"/>
      <c r="X1" s="299"/>
    </row>
    <row r="2" spans="4:24" s="113" customFormat="1" ht="9" thickBot="1">
      <c r="D2" s="206"/>
      <c r="E2" s="206"/>
      <c r="F2" s="206"/>
      <c r="G2" s="206"/>
      <c r="H2" s="206"/>
      <c r="I2" s="206"/>
      <c r="J2" s="206"/>
      <c r="K2" s="206"/>
      <c r="L2" s="206"/>
      <c r="M2" s="206"/>
      <c r="N2" s="206"/>
      <c r="O2" s="206"/>
      <c r="P2" s="206"/>
      <c r="Q2" s="206"/>
      <c r="R2" s="206"/>
      <c r="S2" s="206"/>
      <c r="T2" s="206"/>
      <c r="U2" s="206"/>
      <c r="V2" s="206"/>
      <c r="W2" s="206"/>
      <c r="X2" s="206"/>
    </row>
    <row r="3" s="113" customFormat="1" ht="9" thickBot="1"/>
    <row r="4" spans="1:26" s="155" customFormat="1" ht="17.25">
      <c r="A4" s="181"/>
      <c r="B4" s="361" t="s">
        <v>846</v>
      </c>
      <c r="C4" s="361"/>
      <c r="D4" s="361"/>
      <c r="E4" s="361"/>
      <c r="F4" s="361"/>
      <c r="G4" s="361"/>
      <c r="H4" s="361"/>
      <c r="I4" s="361"/>
      <c r="J4" s="361"/>
      <c r="K4" s="361"/>
      <c r="L4" s="361"/>
      <c r="M4" s="153"/>
      <c r="N4" s="181"/>
      <c r="O4" s="361" t="s">
        <v>861</v>
      </c>
      <c r="P4" s="361"/>
      <c r="Q4" s="361"/>
      <c r="R4" s="361"/>
      <c r="S4" s="361"/>
      <c r="T4" s="361"/>
      <c r="U4" s="361"/>
      <c r="V4" s="361"/>
      <c r="W4" s="361"/>
      <c r="X4" s="361"/>
      <c r="Y4" s="361"/>
      <c r="Z4" s="153"/>
    </row>
    <row r="5" spans="1:26" s="155" customFormat="1" ht="17.25">
      <c r="A5" s="222"/>
      <c r="B5" s="95" t="s">
        <v>338</v>
      </c>
      <c r="C5" s="135"/>
      <c r="D5" s="223" t="s">
        <v>847</v>
      </c>
      <c r="E5" s="199"/>
      <c r="F5" s="223">
        <f>J5+D7</f>
        <v>20</v>
      </c>
      <c r="G5" s="199"/>
      <c r="H5" s="224" t="s">
        <v>304</v>
      </c>
      <c r="I5" s="224"/>
      <c r="J5" s="223">
        <v>20</v>
      </c>
      <c r="K5" s="199" t="s">
        <v>305</v>
      </c>
      <c r="L5" s="223" t="s">
        <v>742</v>
      </c>
      <c r="M5" s="225"/>
      <c r="N5" s="222"/>
      <c r="O5" s="95" t="s">
        <v>338</v>
      </c>
      <c r="P5" s="135"/>
      <c r="Q5" s="223" t="s">
        <v>0</v>
      </c>
      <c r="R5" s="199"/>
      <c r="S5" s="223">
        <f>W5+Q7</f>
        <v>40</v>
      </c>
      <c r="T5" s="199"/>
      <c r="U5" s="224" t="s">
        <v>304</v>
      </c>
      <c r="V5" s="224"/>
      <c r="W5" s="223">
        <v>40</v>
      </c>
      <c r="X5" s="199" t="s">
        <v>305</v>
      </c>
      <c r="Y5" s="223" t="s">
        <v>742</v>
      </c>
      <c r="Z5" s="225"/>
    </row>
    <row r="6" spans="1:26" ht="16.5">
      <c r="A6" s="182"/>
      <c r="B6" s="236" t="s">
        <v>335</v>
      </c>
      <c r="C6" s="236"/>
      <c r="D6" s="94" t="s">
        <v>767</v>
      </c>
      <c r="E6" s="236"/>
      <c r="F6" s="236" t="s">
        <v>336</v>
      </c>
      <c r="G6" s="236"/>
      <c r="H6" s="94" t="s">
        <v>749</v>
      </c>
      <c r="I6" s="236"/>
      <c r="J6" s="236" t="s">
        <v>337</v>
      </c>
      <c r="K6" s="236"/>
      <c r="L6" s="94" t="s">
        <v>851</v>
      </c>
      <c r="M6" s="72"/>
      <c r="N6" s="182"/>
      <c r="O6" s="236" t="s">
        <v>335</v>
      </c>
      <c r="P6" s="236"/>
      <c r="Q6" s="94" t="s">
        <v>745</v>
      </c>
      <c r="R6" s="236"/>
      <c r="S6" s="236" t="s">
        <v>336</v>
      </c>
      <c r="T6" s="236"/>
      <c r="U6" s="94" t="s">
        <v>746</v>
      </c>
      <c r="V6" s="236"/>
      <c r="W6" s="236" t="s">
        <v>337</v>
      </c>
      <c r="X6" s="236"/>
      <c r="Y6" s="94" t="s">
        <v>747</v>
      </c>
      <c r="Z6" s="72"/>
    </row>
    <row r="7" spans="1:26" ht="17.25">
      <c r="A7" s="182"/>
      <c r="B7" s="236" t="s">
        <v>808</v>
      </c>
      <c r="C7" s="28"/>
      <c r="D7" s="237"/>
      <c r="E7" s="238" t="s">
        <v>809</v>
      </c>
      <c r="F7" s="227"/>
      <c r="G7" s="227"/>
      <c r="H7" s="227"/>
      <c r="I7" s="227"/>
      <c r="J7" s="227"/>
      <c r="K7" s="227"/>
      <c r="L7" s="227"/>
      <c r="M7" s="72"/>
      <c r="N7" s="182"/>
      <c r="O7" s="236" t="s">
        <v>808</v>
      </c>
      <c r="P7" s="28"/>
      <c r="Q7" s="237"/>
      <c r="R7" s="238" t="s">
        <v>809</v>
      </c>
      <c r="S7" s="227"/>
      <c r="T7" s="227"/>
      <c r="U7" s="227"/>
      <c r="V7" s="227"/>
      <c r="W7" s="227"/>
      <c r="X7" s="227"/>
      <c r="Y7" s="227"/>
      <c r="Z7" s="72"/>
    </row>
    <row r="8" spans="1:26" ht="12.75" customHeight="1">
      <c r="A8" s="182"/>
      <c r="B8" s="359" t="s">
        <v>850</v>
      </c>
      <c r="C8" s="359"/>
      <c r="D8" s="359"/>
      <c r="E8" s="359"/>
      <c r="F8" s="359"/>
      <c r="G8" s="359"/>
      <c r="H8" s="359"/>
      <c r="I8" s="359"/>
      <c r="J8" s="359"/>
      <c r="K8" s="359"/>
      <c r="L8" s="359"/>
      <c r="M8" s="72"/>
      <c r="N8" s="182"/>
      <c r="O8" s="359" t="s">
        <v>3</v>
      </c>
      <c r="P8" s="359"/>
      <c r="Q8" s="359"/>
      <c r="R8" s="359"/>
      <c r="S8" s="359"/>
      <c r="T8" s="359"/>
      <c r="U8" s="359"/>
      <c r="V8" s="359"/>
      <c r="W8" s="359"/>
      <c r="X8" s="359"/>
      <c r="Y8" s="359"/>
      <c r="Z8" s="72"/>
    </row>
    <row r="9" spans="1:26" ht="12.75" customHeight="1">
      <c r="A9" s="182"/>
      <c r="B9" s="359"/>
      <c r="C9" s="359"/>
      <c r="D9" s="359"/>
      <c r="E9" s="359"/>
      <c r="F9" s="359"/>
      <c r="G9" s="359"/>
      <c r="H9" s="359"/>
      <c r="I9" s="359"/>
      <c r="J9" s="359"/>
      <c r="K9" s="359"/>
      <c r="L9" s="359"/>
      <c r="M9" s="72"/>
      <c r="N9" s="182"/>
      <c r="O9" s="359"/>
      <c r="P9" s="359"/>
      <c r="Q9" s="359"/>
      <c r="R9" s="359"/>
      <c r="S9" s="359"/>
      <c r="T9" s="359"/>
      <c r="U9" s="359"/>
      <c r="V9" s="359"/>
      <c r="W9" s="359"/>
      <c r="X9" s="359"/>
      <c r="Y9" s="359"/>
      <c r="Z9" s="72"/>
    </row>
    <row r="10" spans="1:26" ht="12.75" customHeight="1">
      <c r="A10" s="182"/>
      <c r="B10" s="359"/>
      <c r="C10" s="359"/>
      <c r="D10" s="359"/>
      <c r="E10" s="359"/>
      <c r="F10" s="359"/>
      <c r="G10" s="359"/>
      <c r="H10" s="359"/>
      <c r="I10" s="359"/>
      <c r="J10" s="359"/>
      <c r="K10" s="359"/>
      <c r="L10" s="359"/>
      <c r="M10" s="72"/>
      <c r="N10" s="182"/>
      <c r="O10" s="359"/>
      <c r="P10" s="359"/>
      <c r="Q10" s="359"/>
      <c r="R10" s="359"/>
      <c r="S10" s="359"/>
      <c r="T10" s="359"/>
      <c r="U10" s="359"/>
      <c r="V10" s="359"/>
      <c r="W10" s="359"/>
      <c r="X10" s="359"/>
      <c r="Y10" s="359"/>
      <c r="Z10" s="72"/>
    </row>
    <row r="11" spans="1:26" ht="12.75" customHeight="1">
      <c r="A11" s="182"/>
      <c r="B11" s="359"/>
      <c r="C11" s="359"/>
      <c r="D11" s="359"/>
      <c r="E11" s="359"/>
      <c r="F11" s="359"/>
      <c r="G11" s="359"/>
      <c r="H11" s="359"/>
      <c r="I11" s="359"/>
      <c r="J11" s="359"/>
      <c r="K11" s="359"/>
      <c r="L11" s="359"/>
      <c r="M11" s="72"/>
      <c r="N11" s="182"/>
      <c r="O11" s="359"/>
      <c r="P11" s="359"/>
      <c r="Q11" s="359"/>
      <c r="R11" s="359"/>
      <c r="S11" s="359"/>
      <c r="T11" s="359"/>
      <c r="U11" s="359"/>
      <c r="V11" s="359"/>
      <c r="W11" s="359"/>
      <c r="X11" s="359"/>
      <c r="Y11" s="359"/>
      <c r="Z11" s="72"/>
    </row>
    <row r="12" spans="1:26" ht="13.5" thickBot="1">
      <c r="A12" s="143"/>
      <c r="B12" s="362"/>
      <c r="C12" s="362"/>
      <c r="D12" s="362"/>
      <c r="E12" s="362"/>
      <c r="F12" s="362"/>
      <c r="G12" s="362"/>
      <c r="H12" s="362"/>
      <c r="I12" s="362"/>
      <c r="J12" s="362"/>
      <c r="K12" s="362"/>
      <c r="L12" s="362"/>
      <c r="M12" s="85"/>
      <c r="N12" s="143"/>
      <c r="O12" s="362"/>
      <c r="P12" s="362"/>
      <c r="Q12" s="362"/>
      <c r="R12" s="362"/>
      <c r="S12" s="362"/>
      <c r="T12" s="362"/>
      <c r="U12" s="362"/>
      <c r="V12" s="362"/>
      <c r="W12" s="362"/>
      <c r="X12" s="362"/>
      <c r="Y12" s="362"/>
      <c r="Z12" s="85"/>
    </row>
    <row r="13" spans="1:26" s="155" customFormat="1" ht="17.25">
      <c r="A13" s="181"/>
      <c r="B13" s="361" t="s">
        <v>845</v>
      </c>
      <c r="C13" s="361"/>
      <c r="D13" s="361"/>
      <c r="E13" s="361"/>
      <c r="F13" s="361"/>
      <c r="G13" s="361"/>
      <c r="H13" s="361"/>
      <c r="I13" s="361"/>
      <c r="J13" s="361"/>
      <c r="K13" s="361"/>
      <c r="L13" s="361"/>
      <c r="M13" s="153"/>
      <c r="N13" s="181"/>
      <c r="O13" s="361" t="s">
        <v>860</v>
      </c>
      <c r="P13" s="361"/>
      <c r="Q13" s="361"/>
      <c r="R13" s="361"/>
      <c r="S13" s="361"/>
      <c r="T13" s="361"/>
      <c r="U13" s="361"/>
      <c r="V13" s="361"/>
      <c r="W13" s="361"/>
      <c r="X13" s="361"/>
      <c r="Y13" s="361"/>
      <c r="Z13" s="153"/>
    </row>
    <row r="14" spans="1:26" ht="17.25">
      <c r="A14" s="222"/>
      <c r="B14" s="95" t="s">
        <v>338</v>
      </c>
      <c r="C14" s="135"/>
      <c r="D14" s="223" t="s">
        <v>848</v>
      </c>
      <c r="E14" s="199"/>
      <c r="F14" s="223">
        <f>J14+D16</f>
        <v>20</v>
      </c>
      <c r="G14" s="199"/>
      <c r="H14" s="224" t="s">
        <v>304</v>
      </c>
      <c r="I14" s="224"/>
      <c r="J14" s="223">
        <v>20</v>
      </c>
      <c r="K14" s="199" t="s">
        <v>305</v>
      </c>
      <c r="L14" s="223" t="s">
        <v>742</v>
      </c>
      <c r="M14" s="225"/>
      <c r="N14" s="222"/>
      <c r="O14" s="95" t="s">
        <v>338</v>
      </c>
      <c r="P14" s="135"/>
      <c r="Q14" s="223" t="s">
        <v>1</v>
      </c>
      <c r="R14" s="199"/>
      <c r="S14" s="223">
        <f>W14+Q16</f>
        <v>10</v>
      </c>
      <c r="T14" s="199"/>
      <c r="U14" s="224" t="s">
        <v>304</v>
      </c>
      <c r="V14" s="224"/>
      <c r="W14" s="223">
        <v>10</v>
      </c>
      <c r="X14" s="199" t="s">
        <v>305</v>
      </c>
      <c r="Y14" s="223" t="s">
        <v>742</v>
      </c>
      <c r="Z14" s="225"/>
    </row>
    <row r="15" spans="1:26" ht="16.5">
      <c r="A15" s="182"/>
      <c r="B15" s="236" t="s">
        <v>335</v>
      </c>
      <c r="C15" s="236"/>
      <c r="D15" s="94" t="s">
        <v>776</v>
      </c>
      <c r="E15" s="236"/>
      <c r="F15" s="236" t="s">
        <v>336</v>
      </c>
      <c r="G15" s="236"/>
      <c r="H15" s="94" t="s">
        <v>751</v>
      </c>
      <c r="I15" s="236"/>
      <c r="J15" s="236" t="s">
        <v>337</v>
      </c>
      <c r="K15" s="236"/>
      <c r="L15" s="94" t="s">
        <v>747</v>
      </c>
      <c r="M15" s="72"/>
      <c r="N15" s="182"/>
      <c r="O15" s="236" t="s">
        <v>335</v>
      </c>
      <c r="P15" s="236"/>
      <c r="Q15" s="94" t="s">
        <v>776</v>
      </c>
      <c r="R15" s="236"/>
      <c r="S15" s="236" t="s">
        <v>336</v>
      </c>
      <c r="T15" s="236"/>
      <c r="U15" s="94" t="s">
        <v>746</v>
      </c>
      <c r="V15" s="236"/>
      <c r="W15" s="236" t="s">
        <v>337</v>
      </c>
      <c r="X15" s="236"/>
      <c r="Y15" s="94" t="s">
        <v>747</v>
      </c>
      <c r="Z15" s="72"/>
    </row>
    <row r="16" spans="1:26" ht="17.25">
      <c r="A16" s="182"/>
      <c r="B16" s="236" t="s">
        <v>808</v>
      </c>
      <c r="C16" s="28"/>
      <c r="D16" s="237"/>
      <c r="E16" s="238" t="s">
        <v>809</v>
      </c>
      <c r="F16" s="227"/>
      <c r="G16" s="227"/>
      <c r="H16" s="227"/>
      <c r="I16" s="227"/>
      <c r="J16" s="227"/>
      <c r="K16" s="227"/>
      <c r="L16" s="227"/>
      <c r="M16" s="72"/>
      <c r="N16" s="182"/>
      <c r="O16" s="236" t="s">
        <v>808</v>
      </c>
      <c r="P16" s="28"/>
      <c r="Q16" s="237"/>
      <c r="R16" s="238" t="s">
        <v>809</v>
      </c>
      <c r="S16" s="227"/>
      <c r="T16" s="227"/>
      <c r="U16" s="227"/>
      <c r="V16" s="227"/>
      <c r="W16" s="227"/>
      <c r="X16" s="227"/>
      <c r="Y16" s="227"/>
      <c r="Z16" s="72"/>
    </row>
    <row r="17" spans="1:26" ht="12.75" customHeight="1">
      <c r="A17" s="182"/>
      <c r="B17" s="363" t="s">
        <v>852</v>
      </c>
      <c r="C17" s="363"/>
      <c r="D17" s="363"/>
      <c r="E17" s="363"/>
      <c r="F17" s="363"/>
      <c r="G17" s="363"/>
      <c r="H17" s="363"/>
      <c r="I17" s="363"/>
      <c r="J17" s="363"/>
      <c r="K17" s="363"/>
      <c r="L17" s="363"/>
      <c r="M17" s="72"/>
      <c r="N17" s="182"/>
      <c r="O17" s="359" t="s">
        <v>4</v>
      </c>
      <c r="P17" s="359"/>
      <c r="Q17" s="359"/>
      <c r="R17" s="359"/>
      <c r="S17" s="359"/>
      <c r="T17" s="359"/>
      <c r="U17" s="359"/>
      <c r="V17" s="359"/>
      <c r="W17" s="359"/>
      <c r="X17" s="359"/>
      <c r="Y17" s="359"/>
      <c r="Z17" s="72"/>
    </row>
    <row r="18" spans="1:26" ht="12.75" customHeight="1">
      <c r="A18" s="182"/>
      <c r="B18" s="363"/>
      <c r="C18" s="363"/>
      <c r="D18" s="363"/>
      <c r="E18" s="363"/>
      <c r="F18" s="363"/>
      <c r="G18" s="363"/>
      <c r="H18" s="363"/>
      <c r="I18" s="363"/>
      <c r="J18" s="363"/>
      <c r="K18" s="363"/>
      <c r="L18" s="363"/>
      <c r="M18" s="72"/>
      <c r="N18" s="182"/>
      <c r="O18" s="359"/>
      <c r="P18" s="359"/>
      <c r="Q18" s="359"/>
      <c r="R18" s="359"/>
      <c r="S18" s="359"/>
      <c r="T18" s="359"/>
      <c r="U18" s="359"/>
      <c r="V18" s="359"/>
      <c r="W18" s="359"/>
      <c r="X18" s="359"/>
      <c r="Y18" s="359"/>
      <c r="Z18" s="72"/>
    </row>
    <row r="19" spans="1:26" ht="12.75" customHeight="1">
      <c r="A19" s="182"/>
      <c r="B19" s="363"/>
      <c r="C19" s="363"/>
      <c r="D19" s="363"/>
      <c r="E19" s="363"/>
      <c r="F19" s="363"/>
      <c r="G19" s="363"/>
      <c r="H19" s="363"/>
      <c r="I19" s="363"/>
      <c r="J19" s="363"/>
      <c r="K19" s="363"/>
      <c r="L19" s="363"/>
      <c r="M19" s="72"/>
      <c r="N19" s="182"/>
      <c r="O19" s="359"/>
      <c r="P19" s="359"/>
      <c r="Q19" s="359"/>
      <c r="R19" s="359"/>
      <c r="S19" s="359"/>
      <c r="T19" s="359"/>
      <c r="U19" s="359"/>
      <c r="V19" s="359"/>
      <c r="W19" s="359"/>
      <c r="X19" s="359"/>
      <c r="Y19" s="359"/>
      <c r="Z19" s="72"/>
    </row>
    <row r="20" spans="1:26" ht="12.75" customHeight="1">
      <c r="A20" s="182"/>
      <c r="B20" s="363"/>
      <c r="C20" s="363"/>
      <c r="D20" s="363"/>
      <c r="E20" s="363"/>
      <c r="F20" s="363"/>
      <c r="G20" s="363"/>
      <c r="H20" s="363"/>
      <c r="I20" s="363"/>
      <c r="J20" s="363"/>
      <c r="K20" s="363"/>
      <c r="L20" s="363"/>
      <c r="M20" s="72"/>
      <c r="N20" s="182"/>
      <c r="O20" s="359"/>
      <c r="P20" s="359"/>
      <c r="Q20" s="359"/>
      <c r="R20" s="359"/>
      <c r="S20" s="359"/>
      <c r="T20" s="359"/>
      <c r="U20" s="359"/>
      <c r="V20" s="359"/>
      <c r="W20" s="359"/>
      <c r="X20" s="359"/>
      <c r="Y20" s="359"/>
      <c r="Z20" s="72"/>
    </row>
    <row r="21" spans="1:26" ht="13.5" thickBot="1">
      <c r="A21" s="143"/>
      <c r="B21" s="364"/>
      <c r="C21" s="364"/>
      <c r="D21" s="364"/>
      <c r="E21" s="364"/>
      <c r="F21" s="364"/>
      <c r="G21" s="364"/>
      <c r="H21" s="364"/>
      <c r="I21" s="364"/>
      <c r="J21" s="364"/>
      <c r="K21" s="364"/>
      <c r="L21" s="364"/>
      <c r="M21" s="85"/>
      <c r="N21" s="143"/>
      <c r="O21" s="362"/>
      <c r="P21" s="362"/>
      <c r="Q21" s="362"/>
      <c r="R21" s="362"/>
      <c r="S21" s="362"/>
      <c r="T21" s="362"/>
      <c r="U21" s="362"/>
      <c r="V21" s="362"/>
      <c r="W21" s="362"/>
      <c r="X21" s="362"/>
      <c r="Y21" s="362"/>
      <c r="Z21" s="85"/>
    </row>
    <row r="22" spans="1:26" s="155" customFormat="1" ht="17.25">
      <c r="A22" s="181"/>
      <c r="B22" s="361" t="s">
        <v>844</v>
      </c>
      <c r="C22" s="361"/>
      <c r="D22" s="361"/>
      <c r="E22" s="361"/>
      <c r="F22" s="361"/>
      <c r="G22" s="361"/>
      <c r="H22" s="361"/>
      <c r="I22" s="361"/>
      <c r="J22" s="361"/>
      <c r="K22" s="361"/>
      <c r="L22" s="361"/>
      <c r="M22" s="153"/>
      <c r="N22" s="181"/>
      <c r="O22" s="361" t="s">
        <v>859</v>
      </c>
      <c r="P22" s="361"/>
      <c r="Q22" s="361"/>
      <c r="R22" s="361"/>
      <c r="S22" s="361"/>
      <c r="T22" s="361"/>
      <c r="U22" s="361"/>
      <c r="V22" s="361"/>
      <c r="W22" s="361"/>
      <c r="X22" s="361"/>
      <c r="Y22" s="361"/>
      <c r="Z22" s="153"/>
    </row>
    <row r="23" spans="1:26" ht="17.25">
      <c r="A23" s="222"/>
      <c r="B23" s="95" t="s">
        <v>338</v>
      </c>
      <c r="C23" s="135"/>
      <c r="D23" s="223" t="s">
        <v>848</v>
      </c>
      <c r="E23" s="199"/>
      <c r="F23" s="223">
        <f>J23+D25</f>
        <v>20</v>
      </c>
      <c r="G23" s="199"/>
      <c r="H23" s="224" t="s">
        <v>304</v>
      </c>
      <c r="I23" s="224"/>
      <c r="J23" s="223">
        <v>20</v>
      </c>
      <c r="K23" s="199" t="s">
        <v>305</v>
      </c>
      <c r="L23" s="223" t="s">
        <v>742</v>
      </c>
      <c r="M23" s="225"/>
      <c r="N23" s="222"/>
      <c r="O23" s="95" t="s">
        <v>338</v>
      </c>
      <c r="P23" s="135"/>
      <c r="Q23" s="223" t="s">
        <v>2</v>
      </c>
      <c r="R23" s="199"/>
      <c r="S23" s="223">
        <f>W23+Q25</f>
        <v>40</v>
      </c>
      <c r="T23" s="199"/>
      <c r="U23" s="224" t="s">
        <v>304</v>
      </c>
      <c r="V23" s="224"/>
      <c r="W23" s="223">
        <v>40</v>
      </c>
      <c r="X23" s="199" t="s">
        <v>305</v>
      </c>
      <c r="Y23" s="223" t="s">
        <v>744</v>
      </c>
      <c r="Z23" s="225"/>
    </row>
    <row r="24" spans="1:26" ht="16.5">
      <c r="A24" s="182"/>
      <c r="B24" s="236" t="s">
        <v>335</v>
      </c>
      <c r="C24" s="236"/>
      <c r="D24" s="94" t="s">
        <v>745</v>
      </c>
      <c r="E24" s="236"/>
      <c r="F24" s="236" t="s">
        <v>336</v>
      </c>
      <c r="G24" s="236"/>
      <c r="H24" s="94" t="s">
        <v>751</v>
      </c>
      <c r="I24" s="236"/>
      <c r="J24" s="236" t="s">
        <v>337</v>
      </c>
      <c r="K24" s="236"/>
      <c r="L24" s="94" t="s">
        <v>747</v>
      </c>
      <c r="M24" s="72"/>
      <c r="N24" s="182"/>
      <c r="O24" s="236" t="s">
        <v>335</v>
      </c>
      <c r="P24" s="236"/>
      <c r="Q24" s="94" t="s">
        <v>745</v>
      </c>
      <c r="R24" s="236"/>
      <c r="S24" s="236" t="s">
        <v>336</v>
      </c>
      <c r="T24" s="236"/>
      <c r="U24" s="94" t="s">
        <v>772</v>
      </c>
      <c r="V24" s="236"/>
      <c r="W24" s="236" t="s">
        <v>337</v>
      </c>
      <c r="X24" s="236"/>
      <c r="Y24" s="94" t="s">
        <v>773</v>
      </c>
      <c r="Z24" s="72"/>
    </row>
    <row r="25" spans="1:26" ht="17.25">
      <c r="A25" s="182"/>
      <c r="B25" s="236" t="s">
        <v>808</v>
      </c>
      <c r="C25" s="28"/>
      <c r="D25" s="237"/>
      <c r="E25" s="238" t="s">
        <v>809</v>
      </c>
      <c r="F25" s="227"/>
      <c r="G25" s="227"/>
      <c r="H25" s="227"/>
      <c r="I25" s="227"/>
      <c r="J25" s="227"/>
      <c r="K25" s="227"/>
      <c r="L25" s="227"/>
      <c r="M25" s="72"/>
      <c r="N25" s="182"/>
      <c r="O25" s="236" t="s">
        <v>808</v>
      </c>
      <c r="P25" s="28"/>
      <c r="Q25" s="237"/>
      <c r="R25" s="238" t="s">
        <v>809</v>
      </c>
      <c r="S25" s="227"/>
      <c r="T25" s="227"/>
      <c r="U25" s="227"/>
      <c r="V25" s="227"/>
      <c r="W25" s="227"/>
      <c r="X25" s="227"/>
      <c r="Y25" s="227"/>
      <c r="Z25" s="72"/>
    </row>
    <row r="26" spans="1:26" ht="12.75" customHeight="1">
      <c r="A26" s="182"/>
      <c r="B26" s="359" t="s">
        <v>853</v>
      </c>
      <c r="C26" s="359"/>
      <c r="D26" s="359"/>
      <c r="E26" s="359"/>
      <c r="F26" s="359"/>
      <c r="G26" s="359"/>
      <c r="H26" s="359"/>
      <c r="I26" s="359"/>
      <c r="J26" s="359"/>
      <c r="K26" s="359"/>
      <c r="L26" s="359"/>
      <c r="M26" s="72"/>
      <c r="N26" s="182"/>
      <c r="O26" s="359" t="s">
        <v>5</v>
      </c>
      <c r="P26" s="359"/>
      <c r="Q26" s="359"/>
      <c r="R26" s="359"/>
      <c r="S26" s="359"/>
      <c r="T26" s="359"/>
      <c r="U26" s="359"/>
      <c r="V26" s="359"/>
      <c r="W26" s="359"/>
      <c r="X26" s="359"/>
      <c r="Y26" s="359"/>
      <c r="Z26" s="72"/>
    </row>
    <row r="27" spans="1:26" ht="12.75" customHeight="1">
      <c r="A27" s="182"/>
      <c r="B27" s="359"/>
      <c r="C27" s="359"/>
      <c r="D27" s="359"/>
      <c r="E27" s="359"/>
      <c r="F27" s="359"/>
      <c r="G27" s="359"/>
      <c r="H27" s="359"/>
      <c r="I27" s="359"/>
      <c r="J27" s="359"/>
      <c r="K27" s="359"/>
      <c r="L27" s="359"/>
      <c r="M27" s="72"/>
      <c r="N27" s="182"/>
      <c r="O27" s="359"/>
      <c r="P27" s="359"/>
      <c r="Q27" s="359"/>
      <c r="R27" s="359"/>
      <c r="S27" s="359"/>
      <c r="T27" s="359"/>
      <c r="U27" s="359"/>
      <c r="V27" s="359"/>
      <c r="W27" s="359"/>
      <c r="X27" s="359"/>
      <c r="Y27" s="359"/>
      <c r="Z27" s="72"/>
    </row>
    <row r="28" spans="1:26" ht="12.75" customHeight="1">
      <c r="A28" s="182"/>
      <c r="B28" s="359"/>
      <c r="C28" s="359"/>
      <c r="D28" s="359"/>
      <c r="E28" s="359"/>
      <c r="F28" s="359"/>
      <c r="G28" s="359"/>
      <c r="H28" s="359"/>
      <c r="I28" s="359"/>
      <c r="J28" s="359"/>
      <c r="K28" s="359"/>
      <c r="L28" s="359"/>
      <c r="M28" s="72"/>
      <c r="N28" s="182"/>
      <c r="O28" s="359"/>
      <c r="P28" s="359"/>
      <c r="Q28" s="359"/>
      <c r="R28" s="359"/>
      <c r="S28" s="359"/>
      <c r="T28" s="359"/>
      <c r="U28" s="359"/>
      <c r="V28" s="359"/>
      <c r="W28" s="359"/>
      <c r="X28" s="359"/>
      <c r="Y28" s="359"/>
      <c r="Z28" s="72"/>
    </row>
    <row r="29" spans="1:26" ht="12.75" customHeight="1">
      <c r="A29" s="182"/>
      <c r="B29" s="359"/>
      <c r="C29" s="359"/>
      <c r="D29" s="359"/>
      <c r="E29" s="359"/>
      <c r="F29" s="359"/>
      <c r="G29" s="359"/>
      <c r="H29" s="359"/>
      <c r="I29" s="359"/>
      <c r="J29" s="359"/>
      <c r="K29" s="359"/>
      <c r="L29" s="359"/>
      <c r="M29" s="72"/>
      <c r="N29" s="182"/>
      <c r="O29" s="359"/>
      <c r="P29" s="359"/>
      <c r="Q29" s="359"/>
      <c r="R29" s="359"/>
      <c r="S29" s="359"/>
      <c r="T29" s="359"/>
      <c r="U29" s="359"/>
      <c r="V29" s="359"/>
      <c r="W29" s="359"/>
      <c r="X29" s="359"/>
      <c r="Y29" s="359"/>
      <c r="Z29" s="72"/>
    </row>
    <row r="30" spans="1:26" ht="13.5" thickBot="1">
      <c r="A30" s="143"/>
      <c r="B30" s="362"/>
      <c r="C30" s="362"/>
      <c r="D30" s="362"/>
      <c r="E30" s="362"/>
      <c r="F30" s="362"/>
      <c r="G30" s="362"/>
      <c r="H30" s="362"/>
      <c r="I30" s="362"/>
      <c r="J30" s="362"/>
      <c r="K30" s="362"/>
      <c r="L30" s="362"/>
      <c r="M30" s="85"/>
      <c r="N30" s="143"/>
      <c r="O30" s="362"/>
      <c r="P30" s="362"/>
      <c r="Q30" s="362"/>
      <c r="R30" s="362"/>
      <c r="S30" s="362"/>
      <c r="T30" s="362"/>
      <c r="U30" s="362"/>
      <c r="V30" s="362"/>
      <c r="W30" s="362"/>
      <c r="X30" s="362"/>
      <c r="Y30" s="362"/>
      <c r="Z30" s="85"/>
    </row>
    <row r="31" spans="1:26" s="155" customFormat="1" ht="17.25">
      <c r="A31" s="181"/>
      <c r="B31" s="361" t="s">
        <v>843</v>
      </c>
      <c r="C31" s="361"/>
      <c r="D31" s="361"/>
      <c r="E31" s="361"/>
      <c r="F31" s="361"/>
      <c r="G31" s="361"/>
      <c r="H31" s="361"/>
      <c r="I31" s="361"/>
      <c r="J31" s="361"/>
      <c r="K31" s="361"/>
      <c r="L31" s="361"/>
      <c r="M31" s="153"/>
      <c r="N31" s="181"/>
      <c r="O31" s="361" t="s">
        <v>858</v>
      </c>
      <c r="P31" s="361"/>
      <c r="Q31" s="361"/>
      <c r="R31" s="361"/>
      <c r="S31" s="361"/>
      <c r="T31" s="361"/>
      <c r="U31" s="361"/>
      <c r="V31" s="361"/>
      <c r="W31" s="361"/>
      <c r="X31" s="361"/>
      <c r="Y31" s="361"/>
      <c r="Z31" s="153"/>
    </row>
    <row r="32" spans="1:26" ht="17.25">
      <c r="A32" s="222"/>
      <c r="B32" s="95" t="s">
        <v>338</v>
      </c>
      <c r="C32" s="135"/>
      <c r="D32" s="223" t="s">
        <v>849</v>
      </c>
      <c r="E32" s="199"/>
      <c r="F32" s="223">
        <f>J32+D34</f>
        <v>10</v>
      </c>
      <c r="G32" s="199"/>
      <c r="H32" s="224" t="s">
        <v>304</v>
      </c>
      <c r="I32" s="224"/>
      <c r="J32" s="223">
        <v>10</v>
      </c>
      <c r="K32" s="199" t="s">
        <v>305</v>
      </c>
      <c r="L32" s="223" t="s">
        <v>742</v>
      </c>
      <c r="M32" s="225"/>
      <c r="N32" s="222"/>
      <c r="O32" s="95" t="s">
        <v>338</v>
      </c>
      <c r="P32" s="135"/>
      <c r="Q32" s="223" t="s">
        <v>6</v>
      </c>
      <c r="R32" s="199"/>
      <c r="S32" s="223">
        <f>W32+Q34</f>
        <v>40</v>
      </c>
      <c r="T32" s="199"/>
      <c r="U32" s="224" t="s">
        <v>304</v>
      </c>
      <c r="V32" s="224"/>
      <c r="W32" s="223">
        <v>40</v>
      </c>
      <c r="X32" s="199" t="s">
        <v>305</v>
      </c>
      <c r="Y32" s="223" t="s">
        <v>744</v>
      </c>
      <c r="Z32" s="225"/>
    </row>
    <row r="33" spans="1:26" ht="16.5">
      <c r="A33" s="182"/>
      <c r="B33" s="236" t="s">
        <v>335</v>
      </c>
      <c r="C33" s="236"/>
      <c r="D33" s="94" t="s">
        <v>764</v>
      </c>
      <c r="E33" s="236"/>
      <c r="F33" s="236" t="s">
        <v>336</v>
      </c>
      <c r="G33" s="236"/>
      <c r="H33" s="94" t="s">
        <v>751</v>
      </c>
      <c r="I33" s="236"/>
      <c r="J33" s="236" t="s">
        <v>337</v>
      </c>
      <c r="K33" s="236"/>
      <c r="L33" s="94" t="s">
        <v>747</v>
      </c>
      <c r="M33" s="72"/>
      <c r="N33" s="182"/>
      <c r="O33" s="236" t="s">
        <v>335</v>
      </c>
      <c r="P33" s="236"/>
      <c r="Q33" s="94" t="s">
        <v>745</v>
      </c>
      <c r="R33" s="236"/>
      <c r="S33" s="236" t="s">
        <v>336</v>
      </c>
      <c r="T33" s="236"/>
      <c r="U33" s="94" t="s">
        <v>772</v>
      </c>
      <c r="V33" s="236"/>
      <c r="W33" s="236" t="s">
        <v>337</v>
      </c>
      <c r="X33" s="236"/>
      <c r="Y33" s="94" t="s">
        <v>773</v>
      </c>
      <c r="Z33" s="72"/>
    </row>
    <row r="34" spans="1:26" ht="17.25">
      <c r="A34" s="182"/>
      <c r="B34" s="236" t="s">
        <v>808</v>
      </c>
      <c r="C34" s="28"/>
      <c r="D34" s="237"/>
      <c r="E34" s="238" t="s">
        <v>809</v>
      </c>
      <c r="F34" s="227"/>
      <c r="G34" s="227"/>
      <c r="H34" s="227"/>
      <c r="I34" s="227"/>
      <c r="J34" s="227"/>
      <c r="K34" s="227"/>
      <c r="L34" s="227"/>
      <c r="M34" s="72"/>
      <c r="N34" s="182"/>
      <c r="O34" s="236" t="s">
        <v>808</v>
      </c>
      <c r="P34" s="28"/>
      <c r="Q34" s="237"/>
      <c r="R34" s="238" t="s">
        <v>809</v>
      </c>
      <c r="S34" s="227"/>
      <c r="T34" s="227"/>
      <c r="U34" s="227"/>
      <c r="V34" s="227"/>
      <c r="W34" s="227"/>
      <c r="X34" s="227"/>
      <c r="Y34" s="227"/>
      <c r="Z34" s="72"/>
    </row>
    <row r="35" spans="1:26" ht="12.75" customHeight="1">
      <c r="A35" s="182"/>
      <c r="B35" s="359" t="s">
        <v>854</v>
      </c>
      <c r="C35" s="359"/>
      <c r="D35" s="359"/>
      <c r="E35" s="359"/>
      <c r="F35" s="359"/>
      <c r="G35" s="359"/>
      <c r="H35" s="359"/>
      <c r="I35" s="359"/>
      <c r="J35" s="359"/>
      <c r="K35" s="359"/>
      <c r="L35" s="359"/>
      <c r="M35" s="72"/>
      <c r="N35" s="182"/>
      <c r="O35" s="366" t="s">
        <v>7</v>
      </c>
      <c r="P35" s="366"/>
      <c r="Q35" s="366"/>
      <c r="R35" s="366"/>
      <c r="S35" s="366"/>
      <c r="T35" s="366"/>
      <c r="U35" s="366"/>
      <c r="V35" s="366"/>
      <c r="W35" s="366"/>
      <c r="X35" s="366"/>
      <c r="Y35" s="366"/>
      <c r="Z35" s="72"/>
    </row>
    <row r="36" spans="1:26" ht="12.75" customHeight="1">
      <c r="A36" s="182"/>
      <c r="B36" s="359"/>
      <c r="C36" s="359"/>
      <c r="D36" s="359"/>
      <c r="E36" s="359"/>
      <c r="F36" s="359"/>
      <c r="G36" s="359"/>
      <c r="H36" s="359"/>
      <c r="I36" s="359"/>
      <c r="J36" s="359"/>
      <c r="K36" s="359"/>
      <c r="L36" s="359"/>
      <c r="M36" s="72"/>
      <c r="N36" s="182"/>
      <c r="O36" s="366"/>
      <c r="P36" s="366"/>
      <c r="Q36" s="366"/>
      <c r="R36" s="366"/>
      <c r="S36" s="366"/>
      <c r="T36" s="366"/>
      <c r="U36" s="366"/>
      <c r="V36" s="366"/>
      <c r="W36" s="366"/>
      <c r="X36" s="366"/>
      <c r="Y36" s="366"/>
      <c r="Z36" s="72"/>
    </row>
    <row r="37" spans="1:26" ht="12.75" customHeight="1">
      <c r="A37" s="182"/>
      <c r="B37" s="359"/>
      <c r="C37" s="359"/>
      <c r="D37" s="359"/>
      <c r="E37" s="359"/>
      <c r="F37" s="359"/>
      <c r="G37" s="359"/>
      <c r="H37" s="359"/>
      <c r="I37" s="359"/>
      <c r="J37" s="359"/>
      <c r="K37" s="359"/>
      <c r="L37" s="359"/>
      <c r="M37" s="72"/>
      <c r="N37" s="182"/>
      <c r="O37" s="366"/>
      <c r="P37" s="366"/>
      <c r="Q37" s="366"/>
      <c r="R37" s="366"/>
      <c r="S37" s="366"/>
      <c r="T37" s="366"/>
      <c r="U37" s="366"/>
      <c r="V37" s="366"/>
      <c r="W37" s="366"/>
      <c r="X37" s="366"/>
      <c r="Y37" s="366"/>
      <c r="Z37" s="72"/>
    </row>
    <row r="38" spans="1:26" ht="12.75" customHeight="1">
      <c r="A38" s="182"/>
      <c r="B38" s="359"/>
      <c r="C38" s="359"/>
      <c r="D38" s="359"/>
      <c r="E38" s="359"/>
      <c r="F38" s="359"/>
      <c r="G38" s="359"/>
      <c r="H38" s="359"/>
      <c r="I38" s="359"/>
      <c r="J38" s="359"/>
      <c r="K38" s="359"/>
      <c r="L38" s="359"/>
      <c r="M38" s="72"/>
      <c r="N38" s="182"/>
      <c r="O38" s="366"/>
      <c r="P38" s="366"/>
      <c r="Q38" s="366"/>
      <c r="R38" s="366"/>
      <c r="S38" s="366"/>
      <c r="T38" s="366"/>
      <c r="U38" s="366"/>
      <c r="V38" s="366"/>
      <c r="W38" s="366"/>
      <c r="X38" s="366"/>
      <c r="Y38" s="366"/>
      <c r="Z38" s="72"/>
    </row>
    <row r="39" spans="1:26" ht="13.5" thickBot="1">
      <c r="A39" s="143"/>
      <c r="B39" s="362"/>
      <c r="C39" s="362"/>
      <c r="D39" s="362"/>
      <c r="E39" s="362"/>
      <c r="F39" s="362"/>
      <c r="G39" s="362"/>
      <c r="H39" s="362"/>
      <c r="I39" s="362"/>
      <c r="J39" s="362"/>
      <c r="K39" s="362"/>
      <c r="L39" s="362"/>
      <c r="M39" s="85"/>
      <c r="N39" s="143"/>
      <c r="O39" s="367"/>
      <c r="P39" s="367"/>
      <c r="Q39" s="367"/>
      <c r="R39" s="367"/>
      <c r="S39" s="367"/>
      <c r="T39" s="367"/>
      <c r="U39" s="367"/>
      <c r="V39" s="367"/>
      <c r="W39" s="367"/>
      <c r="X39" s="367"/>
      <c r="Y39" s="367"/>
      <c r="Z39" s="85"/>
    </row>
    <row r="40" spans="1:26" s="155" customFormat="1" ht="17.25">
      <c r="A40" s="181"/>
      <c r="B40" s="361" t="s">
        <v>855</v>
      </c>
      <c r="C40" s="361"/>
      <c r="D40" s="361"/>
      <c r="E40" s="361"/>
      <c r="F40" s="361"/>
      <c r="G40" s="361"/>
      <c r="H40" s="361"/>
      <c r="I40" s="361"/>
      <c r="J40" s="361"/>
      <c r="K40" s="361"/>
      <c r="L40" s="361"/>
      <c r="M40" s="153"/>
      <c r="N40" s="181"/>
      <c r="O40" s="361" t="s">
        <v>8</v>
      </c>
      <c r="P40" s="361"/>
      <c r="Q40" s="361"/>
      <c r="R40" s="361"/>
      <c r="S40" s="361"/>
      <c r="T40" s="361"/>
      <c r="U40" s="361"/>
      <c r="V40" s="361"/>
      <c r="W40" s="361"/>
      <c r="X40" s="361"/>
      <c r="Y40" s="361"/>
      <c r="Z40" s="153"/>
    </row>
    <row r="41" spans="1:26" ht="17.25">
      <c r="A41" s="222"/>
      <c r="B41" s="95" t="s">
        <v>338</v>
      </c>
      <c r="C41" s="135"/>
      <c r="D41" s="223" t="s">
        <v>856</v>
      </c>
      <c r="E41" s="199"/>
      <c r="F41" s="223">
        <f>J41+D43</f>
        <v>10</v>
      </c>
      <c r="G41" s="199"/>
      <c r="H41" s="224" t="s">
        <v>304</v>
      </c>
      <c r="I41" s="224"/>
      <c r="J41" s="223">
        <v>10</v>
      </c>
      <c r="K41" s="199" t="s">
        <v>305</v>
      </c>
      <c r="L41" s="223" t="s">
        <v>742</v>
      </c>
      <c r="M41" s="225"/>
      <c r="N41" s="222"/>
      <c r="O41" s="95" t="s">
        <v>338</v>
      </c>
      <c r="P41" s="135"/>
      <c r="Q41" s="223" t="s">
        <v>9</v>
      </c>
      <c r="R41" s="199"/>
      <c r="S41" s="223">
        <f>W41+Q43</f>
        <v>30</v>
      </c>
      <c r="T41" s="199"/>
      <c r="U41" s="224" t="s">
        <v>304</v>
      </c>
      <c r="V41" s="224"/>
      <c r="W41" s="223">
        <v>30</v>
      </c>
      <c r="X41" s="199" t="s">
        <v>305</v>
      </c>
      <c r="Y41" s="223" t="s">
        <v>744</v>
      </c>
      <c r="Z41" s="225"/>
    </row>
    <row r="42" spans="1:26" ht="16.5">
      <c r="A42" s="182"/>
      <c r="B42" s="236" t="s">
        <v>335</v>
      </c>
      <c r="C42" s="236"/>
      <c r="D42" s="94" t="s">
        <v>784</v>
      </c>
      <c r="E42" s="236"/>
      <c r="F42" s="236" t="s">
        <v>336</v>
      </c>
      <c r="G42" s="236"/>
      <c r="H42" s="94" t="s">
        <v>746</v>
      </c>
      <c r="I42" s="236"/>
      <c r="J42" s="236" t="s">
        <v>337</v>
      </c>
      <c r="K42" s="236"/>
      <c r="L42" s="94" t="s">
        <v>747</v>
      </c>
      <c r="M42" s="72"/>
      <c r="N42" s="182"/>
      <c r="O42" s="236" t="s">
        <v>335</v>
      </c>
      <c r="P42" s="236"/>
      <c r="Q42" s="94" t="s">
        <v>745</v>
      </c>
      <c r="R42" s="236"/>
      <c r="S42" s="236" t="s">
        <v>336</v>
      </c>
      <c r="T42" s="236"/>
      <c r="U42" s="94" t="s">
        <v>746</v>
      </c>
      <c r="V42" s="236"/>
      <c r="W42" s="236" t="s">
        <v>337</v>
      </c>
      <c r="X42" s="236"/>
      <c r="Y42" s="94" t="s">
        <v>747</v>
      </c>
      <c r="Z42" s="72"/>
    </row>
    <row r="43" spans="1:26" ht="17.25">
      <c r="A43" s="182"/>
      <c r="B43" s="236" t="s">
        <v>808</v>
      </c>
      <c r="C43" s="28"/>
      <c r="D43" s="237"/>
      <c r="E43" s="238" t="s">
        <v>809</v>
      </c>
      <c r="F43" s="227"/>
      <c r="G43" s="227"/>
      <c r="H43" s="227"/>
      <c r="I43" s="227"/>
      <c r="J43" s="227"/>
      <c r="K43" s="227"/>
      <c r="L43" s="227"/>
      <c r="M43" s="72"/>
      <c r="N43" s="182"/>
      <c r="O43" s="236" t="s">
        <v>808</v>
      </c>
      <c r="P43" s="28"/>
      <c r="Q43" s="237"/>
      <c r="R43" s="238" t="s">
        <v>809</v>
      </c>
      <c r="S43" s="227"/>
      <c r="T43" s="227"/>
      <c r="U43" s="227"/>
      <c r="V43" s="227"/>
      <c r="W43" s="227"/>
      <c r="X43" s="227"/>
      <c r="Y43" s="227"/>
      <c r="Z43" s="72"/>
    </row>
    <row r="44" spans="1:26" s="93" customFormat="1" ht="12.75" customHeight="1">
      <c r="A44" s="182"/>
      <c r="B44" s="359" t="s">
        <v>857</v>
      </c>
      <c r="C44" s="359"/>
      <c r="D44" s="359"/>
      <c r="E44" s="359"/>
      <c r="F44" s="359"/>
      <c r="G44" s="359"/>
      <c r="H44" s="359"/>
      <c r="I44" s="359"/>
      <c r="J44" s="359"/>
      <c r="K44" s="359"/>
      <c r="L44" s="359"/>
      <c r="M44" s="72"/>
      <c r="N44" s="182"/>
      <c r="O44" s="359" t="s">
        <v>10</v>
      </c>
      <c r="P44" s="359"/>
      <c r="Q44" s="359"/>
      <c r="R44" s="359"/>
      <c r="S44" s="359"/>
      <c r="T44" s="359"/>
      <c r="U44" s="359"/>
      <c r="V44" s="359"/>
      <c r="W44" s="359"/>
      <c r="X44" s="359"/>
      <c r="Y44" s="359"/>
      <c r="Z44" s="72"/>
    </row>
    <row r="45" spans="1:26" ht="12.75" customHeight="1">
      <c r="A45" s="182"/>
      <c r="B45" s="359"/>
      <c r="C45" s="359"/>
      <c r="D45" s="359"/>
      <c r="E45" s="359"/>
      <c r="F45" s="359"/>
      <c r="G45" s="359"/>
      <c r="H45" s="359"/>
      <c r="I45" s="359"/>
      <c r="J45" s="359"/>
      <c r="K45" s="359"/>
      <c r="L45" s="359"/>
      <c r="M45" s="72"/>
      <c r="N45" s="182"/>
      <c r="O45" s="359"/>
      <c r="P45" s="359"/>
      <c r="Q45" s="359"/>
      <c r="R45" s="359"/>
      <c r="S45" s="359"/>
      <c r="T45" s="359"/>
      <c r="U45" s="359"/>
      <c r="V45" s="359"/>
      <c r="W45" s="359"/>
      <c r="X45" s="359"/>
      <c r="Y45" s="359"/>
      <c r="Z45" s="72"/>
    </row>
    <row r="46" spans="1:28" ht="12.75" customHeight="1">
      <c r="A46" s="182"/>
      <c r="B46" s="359"/>
      <c r="C46" s="359"/>
      <c r="D46" s="359"/>
      <c r="E46" s="359"/>
      <c r="F46" s="359"/>
      <c r="G46" s="359"/>
      <c r="H46" s="359"/>
      <c r="I46" s="359"/>
      <c r="J46" s="359"/>
      <c r="K46" s="359"/>
      <c r="L46" s="359"/>
      <c r="M46" s="72"/>
      <c r="N46" s="182"/>
      <c r="O46" s="359"/>
      <c r="P46" s="359"/>
      <c r="Q46" s="359"/>
      <c r="R46" s="359"/>
      <c r="S46" s="359"/>
      <c r="T46" s="359"/>
      <c r="U46" s="359"/>
      <c r="V46" s="359"/>
      <c r="W46" s="359"/>
      <c r="X46" s="359"/>
      <c r="Y46" s="359"/>
      <c r="Z46" s="72"/>
      <c r="AA46" s="34" t="s">
        <v>277</v>
      </c>
      <c r="AB46" s="148">
        <f>F5+F14+F23+F32+F41+S5+S14+S23+S32+S41</f>
        <v>240</v>
      </c>
    </row>
    <row r="47" spans="1:29" ht="12.75" customHeight="1">
      <c r="A47" s="182"/>
      <c r="B47" s="359"/>
      <c r="C47" s="359"/>
      <c r="D47" s="359"/>
      <c r="E47" s="359"/>
      <c r="F47" s="359"/>
      <c r="G47" s="359"/>
      <c r="H47" s="359"/>
      <c r="I47" s="359"/>
      <c r="J47" s="359"/>
      <c r="K47" s="359"/>
      <c r="L47" s="359"/>
      <c r="M47" s="72"/>
      <c r="N47" s="182"/>
      <c r="O47" s="359"/>
      <c r="P47" s="359"/>
      <c r="Q47" s="359"/>
      <c r="R47" s="359"/>
      <c r="S47" s="359"/>
      <c r="T47" s="359"/>
      <c r="U47" s="359"/>
      <c r="V47" s="359"/>
      <c r="W47" s="359"/>
      <c r="X47" s="359"/>
      <c r="Y47" s="359"/>
      <c r="Z47" s="72"/>
      <c r="AA47" s="34" t="s">
        <v>347</v>
      </c>
      <c r="AB47" s="148">
        <f>ROUND(AB46/5,0)</f>
        <v>48</v>
      </c>
      <c r="AC47" s="34"/>
    </row>
    <row r="48" spans="1:26" s="113" customFormat="1" ht="9" customHeight="1" thickBot="1">
      <c r="A48" s="143"/>
      <c r="B48" s="362"/>
      <c r="C48" s="362"/>
      <c r="D48" s="362"/>
      <c r="E48" s="362"/>
      <c r="F48" s="362"/>
      <c r="G48" s="362"/>
      <c r="H48" s="362"/>
      <c r="I48" s="362"/>
      <c r="J48" s="362"/>
      <c r="K48" s="362"/>
      <c r="L48" s="362"/>
      <c r="M48" s="85"/>
      <c r="N48" s="143"/>
      <c r="O48" s="362"/>
      <c r="P48" s="362"/>
      <c r="Q48" s="362"/>
      <c r="R48" s="362"/>
      <c r="S48" s="362"/>
      <c r="T48" s="362"/>
      <c r="U48" s="362"/>
      <c r="V48" s="362"/>
      <c r="W48" s="362"/>
      <c r="X48" s="362"/>
      <c r="Y48" s="362"/>
      <c r="Z48" s="85"/>
    </row>
  </sheetData>
  <mergeCells count="31">
    <mergeCell ref="D1:X2"/>
    <mergeCell ref="O35:Y39"/>
    <mergeCell ref="O40:Y40"/>
    <mergeCell ref="B8:L12"/>
    <mergeCell ref="B13:L13"/>
    <mergeCell ref="B17:L21"/>
    <mergeCell ref="B22:L22"/>
    <mergeCell ref="B4:L4"/>
    <mergeCell ref="O4:Y4"/>
    <mergeCell ref="B40:L40"/>
    <mergeCell ref="F7:L7"/>
    <mergeCell ref="F16:L16"/>
    <mergeCell ref="F25:L25"/>
    <mergeCell ref="F34:L34"/>
    <mergeCell ref="S7:Y7"/>
    <mergeCell ref="O22:Y22"/>
    <mergeCell ref="B44:L48"/>
    <mergeCell ref="O17:Y21"/>
    <mergeCell ref="S43:Y43"/>
    <mergeCell ref="F43:L43"/>
    <mergeCell ref="O44:Y48"/>
    <mergeCell ref="O13:Y13"/>
    <mergeCell ref="S25:Y25"/>
    <mergeCell ref="O8:Y12"/>
    <mergeCell ref="S16:Y16"/>
    <mergeCell ref="B35:L39"/>
    <mergeCell ref="O31:Y31"/>
    <mergeCell ref="B26:L30"/>
    <mergeCell ref="B31:L31"/>
    <mergeCell ref="S34:Y34"/>
    <mergeCell ref="O26:Y30"/>
  </mergeCells>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AC48"/>
  <sheetViews>
    <sheetView workbookViewId="0" topLeftCell="A20">
      <selection activeCell="F43" sqref="A1:IV16384"/>
    </sheetView>
  </sheetViews>
  <sheetFormatPr defaultColWidth="9.33203125" defaultRowHeight="12.75"/>
  <cols>
    <col min="1" max="1" width="1.0078125" style="53" customWidth="1"/>
    <col min="2" max="2" width="3.33203125" style="53" customWidth="1"/>
    <col min="3" max="3" width="1.0078125" style="53" customWidth="1"/>
    <col min="4" max="4" width="9.33203125" style="53" customWidth="1"/>
    <col min="5" max="5" width="1.0078125" style="53" customWidth="1"/>
    <col min="6" max="6" width="4.33203125" style="53" customWidth="1"/>
    <col min="7" max="7" width="1.3359375" style="53" customWidth="1"/>
    <col min="8" max="8" width="9.33203125" style="53" customWidth="1"/>
    <col min="9" max="9" width="0.82421875" style="53" customWidth="1"/>
    <col min="10" max="10" width="4.16015625" style="53" customWidth="1"/>
    <col min="11" max="11" width="1.5" style="53" customWidth="1"/>
    <col min="12" max="12" width="9.33203125" style="53" customWidth="1"/>
    <col min="13" max="13" width="0.82421875" style="53" customWidth="1"/>
    <col min="14" max="14" width="1.0078125" style="53" customWidth="1"/>
    <col min="15" max="15" width="3.66015625" style="53" customWidth="1"/>
    <col min="16" max="16" width="0.65625" style="53" customWidth="1"/>
    <col min="17" max="17" width="9.5" style="53" customWidth="1"/>
    <col min="18" max="18" width="1.171875" style="53" customWidth="1"/>
    <col min="19" max="19" width="4.66015625" style="53" customWidth="1"/>
    <col min="20" max="20" width="1.3359375" style="53" customWidth="1"/>
    <col min="21" max="21" width="9.33203125" style="53" customWidth="1"/>
    <col min="22" max="22" width="0.82421875" style="53" customWidth="1"/>
    <col min="23" max="23" width="3.83203125" style="53" customWidth="1"/>
    <col min="24" max="24" width="1.66796875" style="53" customWidth="1"/>
    <col min="25" max="25" width="9.33203125" style="53" customWidth="1"/>
    <col min="26" max="26" width="0.82421875" style="53" customWidth="1"/>
    <col min="27" max="16384" width="9.33203125" style="53" customWidth="1"/>
  </cols>
  <sheetData>
    <row r="1" spans="4:24" s="113" customFormat="1" ht="8.25">
      <c r="D1" s="358" t="s">
        <v>15</v>
      </c>
      <c r="E1" s="299"/>
      <c r="F1" s="299"/>
      <c r="G1" s="299"/>
      <c r="H1" s="299"/>
      <c r="I1" s="299"/>
      <c r="J1" s="299"/>
      <c r="K1" s="299"/>
      <c r="L1" s="299"/>
      <c r="M1" s="299"/>
      <c r="N1" s="299"/>
      <c r="O1" s="299"/>
      <c r="P1" s="299"/>
      <c r="Q1" s="299"/>
      <c r="R1" s="299"/>
      <c r="S1" s="299"/>
      <c r="T1" s="299"/>
      <c r="U1" s="299"/>
      <c r="V1" s="299"/>
      <c r="W1" s="299"/>
      <c r="X1" s="299"/>
    </row>
    <row r="2" spans="4:24" s="113" customFormat="1" ht="9" thickBot="1">
      <c r="D2" s="206"/>
      <c r="E2" s="206"/>
      <c r="F2" s="206"/>
      <c r="G2" s="206"/>
      <c r="H2" s="206"/>
      <c r="I2" s="206"/>
      <c r="J2" s="206"/>
      <c r="K2" s="206"/>
      <c r="L2" s="206"/>
      <c r="M2" s="206"/>
      <c r="N2" s="206"/>
      <c r="O2" s="206"/>
      <c r="P2" s="206"/>
      <c r="Q2" s="206"/>
      <c r="R2" s="206"/>
      <c r="S2" s="206"/>
      <c r="T2" s="206"/>
      <c r="U2" s="206"/>
      <c r="V2" s="206"/>
      <c r="W2" s="206"/>
      <c r="X2" s="206"/>
    </row>
    <row r="3" s="113" customFormat="1" ht="9" thickBot="1"/>
    <row r="4" spans="1:26" s="155" customFormat="1" ht="17.25">
      <c r="A4" s="181"/>
      <c r="B4" s="361" t="s">
        <v>19</v>
      </c>
      <c r="C4" s="361"/>
      <c r="D4" s="361"/>
      <c r="E4" s="361"/>
      <c r="F4" s="361"/>
      <c r="G4" s="361"/>
      <c r="H4" s="361"/>
      <c r="I4" s="361"/>
      <c r="J4" s="361"/>
      <c r="K4" s="361"/>
      <c r="L4" s="361"/>
      <c r="M4" s="153"/>
      <c r="N4" s="181"/>
      <c r="O4" s="361" t="s">
        <v>30</v>
      </c>
      <c r="P4" s="361"/>
      <c r="Q4" s="361"/>
      <c r="R4" s="361"/>
      <c r="S4" s="361"/>
      <c r="T4" s="361"/>
      <c r="U4" s="361"/>
      <c r="V4" s="361"/>
      <c r="W4" s="361"/>
      <c r="X4" s="361"/>
      <c r="Y4" s="361"/>
      <c r="Z4" s="153"/>
    </row>
    <row r="5" spans="1:26" s="155" customFormat="1" ht="17.25">
      <c r="A5" s="222"/>
      <c r="B5" s="95" t="s">
        <v>338</v>
      </c>
      <c r="C5" s="135"/>
      <c r="D5" s="223" t="s">
        <v>9</v>
      </c>
      <c r="E5" s="199"/>
      <c r="F5" s="223">
        <f>J5+D7</f>
        <v>30</v>
      </c>
      <c r="G5" s="199"/>
      <c r="H5" s="224" t="s">
        <v>304</v>
      </c>
      <c r="I5" s="224"/>
      <c r="J5" s="223">
        <v>30</v>
      </c>
      <c r="K5" s="199" t="s">
        <v>305</v>
      </c>
      <c r="L5" s="223" t="s">
        <v>744</v>
      </c>
      <c r="M5" s="225"/>
      <c r="N5" s="222"/>
      <c r="O5" s="95" t="s">
        <v>338</v>
      </c>
      <c r="P5" s="135"/>
      <c r="Q5" s="223" t="s">
        <v>25</v>
      </c>
      <c r="R5" s="199"/>
      <c r="S5" s="223">
        <f>W5+Q7</f>
        <v>10</v>
      </c>
      <c r="T5" s="199"/>
      <c r="U5" s="224" t="s">
        <v>304</v>
      </c>
      <c r="V5" s="224"/>
      <c r="W5" s="223">
        <v>10</v>
      </c>
      <c r="X5" s="199" t="s">
        <v>305</v>
      </c>
      <c r="Y5" s="223" t="s">
        <v>742</v>
      </c>
      <c r="Z5" s="225"/>
    </row>
    <row r="6" spans="1:26" ht="16.5">
      <c r="A6" s="182"/>
      <c r="B6" s="236" t="s">
        <v>335</v>
      </c>
      <c r="C6" s="236"/>
      <c r="D6" s="94" t="s">
        <v>745</v>
      </c>
      <c r="E6" s="236"/>
      <c r="F6" s="236" t="s">
        <v>336</v>
      </c>
      <c r="G6" s="236"/>
      <c r="H6" s="94" t="s">
        <v>746</v>
      </c>
      <c r="I6" s="236"/>
      <c r="J6" s="236" t="s">
        <v>337</v>
      </c>
      <c r="K6" s="236"/>
      <c r="L6" s="94" t="s">
        <v>747</v>
      </c>
      <c r="M6" s="72"/>
      <c r="N6" s="182"/>
      <c r="O6" s="236" t="s">
        <v>335</v>
      </c>
      <c r="P6" s="236"/>
      <c r="Q6" s="94" t="s">
        <v>776</v>
      </c>
      <c r="R6" s="236"/>
      <c r="S6" s="236" t="s">
        <v>336</v>
      </c>
      <c r="T6" s="236"/>
      <c r="U6" s="94" t="s">
        <v>746</v>
      </c>
      <c r="V6" s="236"/>
      <c r="W6" s="236" t="s">
        <v>337</v>
      </c>
      <c r="X6" s="236"/>
      <c r="Y6" s="94" t="s">
        <v>747</v>
      </c>
      <c r="Z6" s="72"/>
    </row>
    <row r="7" spans="1:26" ht="17.25">
      <c r="A7" s="182"/>
      <c r="B7" s="236" t="s">
        <v>808</v>
      </c>
      <c r="C7" s="28"/>
      <c r="D7" s="237"/>
      <c r="E7" s="238" t="s">
        <v>809</v>
      </c>
      <c r="F7" s="227"/>
      <c r="G7" s="227"/>
      <c r="H7" s="227"/>
      <c r="I7" s="227"/>
      <c r="J7" s="227"/>
      <c r="K7" s="227"/>
      <c r="L7" s="227"/>
      <c r="M7" s="72"/>
      <c r="N7" s="182"/>
      <c r="O7" s="236" t="s">
        <v>810</v>
      </c>
      <c r="P7" s="28"/>
      <c r="Q7" s="237"/>
      <c r="R7" s="238" t="s">
        <v>811</v>
      </c>
      <c r="S7" s="227"/>
      <c r="T7" s="227"/>
      <c r="U7" s="227"/>
      <c r="V7" s="227"/>
      <c r="W7" s="227"/>
      <c r="X7" s="227"/>
      <c r="Y7" s="227"/>
      <c r="Z7" s="72"/>
    </row>
    <row r="8" spans="1:26" ht="12.75" customHeight="1">
      <c r="A8" s="182"/>
      <c r="B8" s="359" t="s">
        <v>18</v>
      </c>
      <c r="C8" s="359"/>
      <c r="D8" s="359"/>
      <c r="E8" s="359"/>
      <c r="F8" s="359"/>
      <c r="G8" s="359"/>
      <c r="H8" s="359"/>
      <c r="I8" s="359"/>
      <c r="J8" s="359"/>
      <c r="K8" s="359"/>
      <c r="L8" s="359"/>
      <c r="M8" s="72"/>
      <c r="N8" s="182"/>
      <c r="O8" s="359" t="s">
        <v>32</v>
      </c>
      <c r="P8" s="359"/>
      <c r="Q8" s="359"/>
      <c r="R8" s="359"/>
      <c r="S8" s="359"/>
      <c r="T8" s="359"/>
      <c r="U8" s="359"/>
      <c r="V8" s="359"/>
      <c r="W8" s="359"/>
      <c r="X8" s="359"/>
      <c r="Y8" s="359"/>
      <c r="Z8" s="72"/>
    </row>
    <row r="9" spans="1:26" ht="12.75" customHeight="1">
      <c r="A9" s="182"/>
      <c r="B9" s="359"/>
      <c r="C9" s="359"/>
      <c r="D9" s="359"/>
      <c r="E9" s="359"/>
      <c r="F9" s="359"/>
      <c r="G9" s="359"/>
      <c r="H9" s="359"/>
      <c r="I9" s="359"/>
      <c r="J9" s="359"/>
      <c r="K9" s="359"/>
      <c r="L9" s="359"/>
      <c r="M9" s="72"/>
      <c r="N9" s="182"/>
      <c r="O9" s="359"/>
      <c r="P9" s="359"/>
      <c r="Q9" s="359"/>
      <c r="R9" s="359"/>
      <c r="S9" s="359"/>
      <c r="T9" s="359"/>
      <c r="U9" s="359"/>
      <c r="V9" s="359"/>
      <c r="W9" s="359"/>
      <c r="X9" s="359"/>
      <c r="Y9" s="359"/>
      <c r="Z9" s="72"/>
    </row>
    <row r="10" spans="1:26" ht="12.75" customHeight="1">
      <c r="A10" s="182"/>
      <c r="B10" s="359"/>
      <c r="C10" s="359"/>
      <c r="D10" s="359"/>
      <c r="E10" s="359"/>
      <c r="F10" s="359"/>
      <c r="G10" s="359"/>
      <c r="H10" s="359"/>
      <c r="I10" s="359"/>
      <c r="J10" s="359"/>
      <c r="K10" s="359"/>
      <c r="L10" s="359"/>
      <c r="M10" s="72"/>
      <c r="N10" s="182"/>
      <c r="O10" s="359"/>
      <c r="P10" s="359"/>
      <c r="Q10" s="359"/>
      <c r="R10" s="359"/>
      <c r="S10" s="359"/>
      <c r="T10" s="359"/>
      <c r="U10" s="359"/>
      <c r="V10" s="359"/>
      <c r="W10" s="359"/>
      <c r="X10" s="359"/>
      <c r="Y10" s="359"/>
      <c r="Z10" s="72"/>
    </row>
    <row r="11" spans="1:26" ht="12.75" customHeight="1">
      <c r="A11" s="182"/>
      <c r="B11" s="359"/>
      <c r="C11" s="359"/>
      <c r="D11" s="359"/>
      <c r="E11" s="359"/>
      <c r="F11" s="359"/>
      <c r="G11" s="359"/>
      <c r="H11" s="359"/>
      <c r="I11" s="359"/>
      <c r="J11" s="359"/>
      <c r="K11" s="359"/>
      <c r="L11" s="359"/>
      <c r="M11" s="72"/>
      <c r="N11" s="182"/>
      <c r="O11" s="359"/>
      <c r="P11" s="359"/>
      <c r="Q11" s="359"/>
      <c r="R11" s="359"/>
      <c r="S11" s="359"/>
      <c r="T11" s="359"/>
      <c r="U11" s="359"/>
      <c r="V11" s="359"/>
      <c r="W11" s="359"/>
      <c r="X11" s="359"/>
      <c r="Y11" s="359"/>
      <c r="Z11" s="72"/>
    </row>
    <row r="12" spans="1:26" ht="13.5" thickBot="1">
      <c r="A12" s="143"/>
      <c r="B12" s="362"/>
      <c r="C12" s="362"/>
      <c r="D12" s="362"/>
      <c r="E12" s="362"/>
      <c r="F12" s="362"/>
      <c r="G12" s="362"/>
      <c r="H12" s="362"/>
      <c r="I12" s="362"/>
      <c r="J12" s="362"/>
      <c r="K12" s="362"/>
      <c r="L12" s="362"/>
      <c r="M12" s="85"/>
      <c r="N12" s="143"/>
      <c r="O12" s="362"/>
      <c r="P12" s="362"/>
      <c r="Q12" s="362"/>
      <c r="R12" s="362"/>
      <c r="S12" s="362"/>
      <c r="T12" s="362"/>
      <c r="U12" s="362"/>
      <c r="V12" s="362"/>
      <c r="W12" s="362"/>
      <c r="X12" s="362"/>
      <c r="Y12" s="362"/>
      <c r="Z12" s="85"/>
    </row>
    <row r="13" spans="1:26" s="155" customFormat="1" ht="17.25">
      <c r="A13" s="181"/>
      <c r="B13" s="361" t="s">
        <v>16</v>
      </c>
      <c r="C13" s="361"/>
      <c r="D13" s="361"/>
      <c r="E13" s="361"/>
      <c r="F13" s="361"/>
      <c r="G13" s="361"/>
      <c r="H13" s="361"/>
      <c r="I13" s="361"/>
      <c r="J13" s="361"/>
      <c r="K13" s="361"/>
      <c r="L13" s="361"/>
      <c r="M13" s="153"/>
      <c r="N13" s="181"/>
      <c r="O13" s="361" t="s">
        <v>29</v>
      </c>
      <c r="P13" s="361"/>
      <c r="Q13" s="361"/>
      <c r="R13" s="361"/>
      <c r="S13" s="361"/>
      <c r="T13" s="361"/>
      <c r="U13" s="361"/>
      <c r="V13" s="361"/>
      <c r="W13" s="361"/>
      <c r="X13" s="361"/>
      <c r="Y13" s="361"/>
      <c r="Z13" s="153"/>
    </row>
    <row r="14" spans="1:26" ht="17.25">
      <c r="A14" s="222"/>
      <c r="B14" s="95" t="s">
        <v>338</v>
      </c>
      <c r="C14" s="135"/>
      <c r="D14" s="223" t="s">
        <v>9</v>
      </c>
      <c r="E14" s="199"/>
      <c r="F14" s="223">
        <f>J14+D16</f>
        <v>30</v>
      </c>
      <c r="G14" s="199"/>
      <c r="H14" s="224" t="s">
        <v>304</v>
      </c>
      <c r="I14" s="224"/>
      <c r="J14" s="223">
        <v>30</v>
      </c>
      <c r="K14" s="199" t="s">
        <v>305</v>
      </c>
      <c r="L14" s="223" t="s">
        <v>744</v>
      </c>
      <c r="M14" s="225"/>
      <c r="N14" s="222"/>
      <c r="O14" s="95" t="s">
        <v>338</v>
      </c>
      <c r="P14" s="135"/>
      <c r="Q14" s="223" t="s">
        <v>31</v>
      </c>
      <c r="R14" s="199"/>
      <c r="S14" s="223">
        <f>W14+Q16</f>
        <v>10</v>
      </c>
      <c r="T14" s="199"/>
      <c r="U14" s="224" t="s">
        <v>304</v>
      </c>
      <c r="V14" s="224"/>
      <c r="W14" s="223">
        <v>10</v>
      </c>
      <c r="X14" s="199" t="s">
        <v>305</v>
      </c>
      <c r="Y14" s="223" t="s">
        <v>742</v>
      </c>
      <c r="Z14" s="225"/>
    </row>
    <row r="15" spans="1:26" ht="16.5">
      <c r="A15" s="182"/>
      <c r="B15" s="236" t="s">
        <v>335</v>
      </c>
      <c r="C15" s="236"/>
      <c r="D15" s="94" t="s">
        <v>745</v>
      </c>
      <c r="E15" s="236"/>
      <c r="F15" s="236" t="s">
        <v>336</v>
      </c>
      <c r="G15" s="236"/>
      <c r="H15" s="94" t="s">
        <v>746</v>
      </c>
      <c r="I15" s="236"/>
      <c r="J15" s="236" t="s">
        <v>337</v>
      </c>
      <c r="K15" s="236"/>
      <c r="L15" s="94" t="s">
        <v>747</v>
      </c>
      <c r="M15" s="72"/>
      <c r="N15" s="182"/>
      <c r="O15" s="236" t="s">
        <v>335</v>
      </c>
      <c r="P15" s="236"/>
      <c r="Q15" s="94" t="s">
        <v>776</v>
      </c>
      <c r="R15" s="236"/>
      <c r="S15" s="236" t="s">
        <v>336</v>
      </c>
      <c r="T15" s="236"/>
      <c r="U15" s="94" t="s">
        <v>749</v>
      </c>
      <c r="V15" s="236"/>
      <c r="W15" s="236" t="s">
        <v>337</v>
      </c>
      <c r="X15" s="236"/>
      <c r="Y15" s="94" t="s">
        <v>747</v>
      </c>
      <c r="Z15" s="72"/>
    </row>
    <row r="16" spans="1:26" ht="17.25">
      <c r="A16" s="182"/>
      <c r="B16" s="236" t="s">
        <v>808</v>
      </c>
      <c r="C16" s="28"/>
      <c r="D16" s="237"/>
      <c r="E16" s="238" t="s">
        <v>809</v>
      </c>
      <c r="F16" s="227"/>
      <c r="G16" s="227"/>
      <c r="H16" s="227"/>
      <c r="I16" s="227"/>
      <c r="J16" s="227"/>
      <c r="K16" s="227"/>
      <c r="L16" s="227"/>
      <c r="M16" s="72"/>
      <c r="N16" s="182"/>
      <c r="O16" s="236" t="s">
        <v>810</v>
      </c>
      <c r="P16" s="28"/>
      <c r="Q16" s="237"/>
      <c r="R16" s="238" t="s">
        <v>811</v>
      </c>
      <c r="S16" s="227"/>
      <c r="T16" s="227"/>
      <c r="U16" s="227"/>
      <c r="V16" s="227"/>
      <c r="W16" s="227"/>
      <c r="X16" s="227"/>
      <c r="Y16" s="227"/>
      <c r="Z16" s="72"/>
    </row>
    <row r="17" spans="1:26" ht="12.75" customHeight="1">
      <c r="A17" s="182"/>
      <c r="B17" s="359" t="s">
        <v>17</v>
      </c>
      <c r="C17" s="359"/>
      <c r="D17" s="359"/>
      <c r="E17" s="359"/>
      <c r="F17" s="359"/>
      <c r="G17" s="359"/>
      <c r="H17" s="359"/>
      <c r="I17" s="359"/>
      <c r="J17" s="359"/>
      <c r="K17" s="359"/>
      <c r="L17" s="359"/>
      <c r="M17" s="72"/>
      <c r="N17" s="182"/>
      <c r="O17" s="363" t="s">
        <v>33</v>
      </c>
      <c r="P17" s="363"/>
      <c r="Q17" s="363"/>
      <c r="R17" s="363"/>
      <c r="S17" s="363"/>
      <c r="T17" s="363"/>
      <c r="U17" s="363"/>
      <c r="V17" s="363"/>
      <c r="W17" s="363"/>
      <c r="X17" s="363"/>
      <c r="Y17" s="363"/>
      <c r="Z17" s="72"/>
    </row>
    <row r="18" spans="1:26" ht="12.75" customHeight="1">
      <c r="A18" s="182"/>
      <c r="B18" s="359"/>
      <c r="C18" s="359"/>
      <c r="D18" s="359"/>
      <c r="E18" s="359"/>
      <c r="F18" s="359"/>
      <c r="G18" s="359"/>
      <c r="H18" s="359"/>
      <c r="I18" s="359"/>
      <c r="J18" s="359"/>
      <c r="K18" s="359"/>
      <c r="L18" s="359"/>
      <c r="M18" s="72"/>
      <c r="N18" s="182"/>
      <c r="O18" s="363"/>
      <c r="P18" s="363"/>
      <c r="Q18" s="363"/>
      <c r="R18" s="363"/>
      <c r="S18" s="363"/>
      <c r="T18" s="363"/>
      <c r="U18" s="363"/>
      <c r="V18" s="363"/>
      <c r="W18" s="363"/>
      <c r="X18" s="363"/>
      <c r="Y18" s="363"/>
      <c r="Z18" s="72"/>
    </row>
    <row r="19" spans="1:26" ht="12.75" customHeight="1">
      <c r="A19" s="182"/>
      <c r="B19" s="359"/>
      <c r="C19" s="359"/>
      <c r="D19" s="359"/>
      <c r="E19" s="359"/>
      <c r="F19" s="359"/>
      <c r="G19" s="359"/>
      <c r="H19" s="359"/>
      <c r="I19" s="359"/>
      <c r="J19" s="359"/>
      <c r="K19" s="359"/>
      <c r="L19" s="359"/>
      <c r="M19" s="72"/>
      <c r="N19" s="182"/>
      <c r="O19" s="363"/>
      <c r="P19" s="363"/>
      <c r="Q19" s="363"/>
      <c r="R19" s="363"/>
      <c r="S19" s="363"/>
      <c r="T19" s="363"/>
      <c r="U19" s="363"/>
      <c r="V19" s="363"/>
      <c r="W19" s="363"/>
      <c r="X19" s="363"/>
      <c r="Y19" s="363"/>
      <c r="Z19" s="72"/>
    </row>
    <row r="20" spans="1:26" ht="12.75" customHeight="1">
      <c r="A20" s="182"/>
      <c r="B20" s="359"/>
      <c r="C20" s="359"/>
      <c r="D20" s="359"/>
      <c r="E20" s="359"/>
      <c r="F20" s="359"/>
      <c r="G20" s="359"/>
      <c r="H20" s="359"/>
      <c r="I20" s="359"/>
      <c r="J20" s="359"/>
      <c r="K20" s="359"/>
      <c r="L20" s="359"/>
      <c r="M20" s="72"/>
      <c r="N20" s="182"/>
      <c r="O20" s="363"/>
      <c r="P20" s="363"/>
      <c r="Q20" s="363"/>
      <c r="R20" s="363"/>
      <c r="S20" s="363"/>
      <c r="T20" s="363"/>
      <c r="U20" s="363"/>
      <c r="V20" s="363"/>
      <c r="W20" s="363"/>
      <c r="X20" s="363"/>
      <c r="Y20" s="363"/>
      <c r="Z20" s="72"/>
    </row>
    <row r="21" spans="1:26" ht="13.5" thickBot="1">
      <c r="A21" s="143"/>
      <c r="B21" s="362"/>
      <c r="C21" s="362"/>
      <c r="D21" s="362"/>
      <c r="E21" s="362"/>
      <c r="F21" s="362"/>
      <c r="G21" s="362"/>
      <c r="H21" s="362"/>
      <c r="I21" s="362"/>
      <c r="J21" s="362"/>
      <c r="K21" s="362"/>
      <c r="L21" s="362"/>
      <c r="M21" s="85"/>
      <c r="N21" s="143"/>
      <c r="O21" s="364"/>
      <c r="P21" s="364"/>
      <c r="Q21" s="364"/>
      <c r="R21" s="364"/>
      <c r="S21" s="364"/>
      <c r="T21" s="364"/>
      <c r="U21" s="364"/>
      <c r="V21" s="364"/>
      <c r="W21" s="364"/>
      <c r="X21" s="364"/>
      <c r="Y21" s="364"/>
      <c r="Z21" s="85"/>
    </row>
    <row r="22" spans="1:26" s="155" customFormat="1" ht="17.25">
      <c r="A22" s="181"/>
      <c r="B22" s="361" t="s">
        <v>22</v>
      </c>
      <c r="C22" s="361"/>
      <c r="D22" s="361"/>
      <c r="E22" s="361"/>
      <c r="F22" s="361"/>
      <c r="G22" s="361"/>
      <c r="H22" s="361"/>
      <c r="I22" s="361"/>
      <c r="J22" s="361"/>
      <c r="K22" s="361"/>
      <c r="L22" s="361"/>
      <c r="M22" s="153"/>
      <c r="N22" s="181"/>
      <c r="O22" s="361" t="s">
        <v>36</v>
      </c>
      <c r="P22" s="361"/>
      <c r="Q22" s="361"/>
      <c r="R22" s="361"/>
      <c r="S22" s="361"/>
      <c r="T22" s="361"/>
      <c r="U22" s="361"/>
      <c r="V22" s="361"/>
      <c r="W22" s="361"/>
      <c r="X22" s="361"/>
      <c r="Y22" s="361"/>
      <c r="Z22" s="153"/>
    </row>
    <row r="23" spans="1:26" ht="17.25">
      <c r="A23" s="222"/>
      <c r="B23" s="95" t="s">
        <v>338</v>
      </c>
      <c r="C23" s="135"/>
      <c r="D23" s="223" t="s">
        <v>23</v>
      </c>
      <c r="E23" s="199"/>
      <c r="F23" s="223">
        <f>J23+D25</f>
        <v>25</v>
      </c>
      <c r="G23" s="199"/>
      <c r="H23" s="224" t="s">
        <v>304</v>
      </c>
      <c r="I23" s="224"/>
      <c r="J23" s="223">
        <v>25</v>
      </c>
      <c r="K23" s="199" t="s">
        <v>305</v>
      </c>
      <c r="L23" s="223" t="s">
        <v>742</v>
      </c>
      <c r="M23" s="225"/>
      <c r="N23" s="222"/>
      <c r="O23" s="95" t="s">
        <v>338</v>
      </c>
      <c r="P23" s="135"/>
      <c r="Q23" s="223" t="s">
        <v>37</v>
      </c>
      <c r="R23" s="199"/>
      <c r="S23" s="223">
        <f>W23+Q25</f>
        <v>5</v>
      </c>
      <c r="T23" s="199"/>
      <c r="U23" s="224" t="s">
        <v>304</v>
      </c>
      <c r="V23" s="224"/>
      <c r="W23" s="223">
        <v>5</v>
      </c>
      <c r="X23" s="199" t="s">
        <v>305</v>
      </c>
      <c r="Y23" s="223" t="s">
        <v>742</v>
      </c>
      <c r="Z23" s="225"/>
    </row>
    <row r="24" spans="1:26" ht="16.5">
      <c r="A24" s="182"/>
      <c r="B24" s="236" t="s">
        <v>335</v>
      </c>
      <c r="C24" s="236"/>
      <c r="D24" s="94" t="s">
        <v>764</v>
      </c>
      <c r="E24" s="236"/>
      <c r="F24" s="236" t="s">
        <v>336</v>
      </c>
      <c r="G24" s="236"/>
      <c r="H24" s="94" t="s">
        <v>749</v>
      </c>
      <c r="I24" s="236"/>
      <c r="J24" s="236" t="s">
        <v>337</v>
      </c>
      <c r="K24" s="236"/>
      <c r="L24" s="94" t="s">
        <v>804</v>
      </c>
      <c r="M24" s="72"/>
      <c r="N24" s="182"/>
      <c r="O24" s="236" t="s">
        <v>335</v>
      </c>
      <c r="P24" s="236"/>
      <c r="Q24" s="94" t="s">
        <v>745</v>
      </c>
      <c r="R24" s="236"/>
      <c r="S24" s="236" t="s">
        <v>336</v>
      </c>
      <c r="T24" s="236"/>
      <c r="U24" s="94" t="s">
        <v>746</v>
      </c>
      <c r="V24" s="236"/>
      <c r="W24" s="236" t="s">
        <v>337</v>
      </c>
      <c r="X24" s="236"/>
      <c r="Y24" s="94" t="s">
        <v>747</v>
      </c>
      <c r="Z24" s="72"/>
    </row>
    <row r="25" spans="1:26" ht="17.25">
      <c r="A25" s="182"/>
      <c r="B25" s="236" t="s">
        <v>810</v>
      </c>
      <c r="C25" s="28"/>
      <c r="D25" s="237"/>
      <c r="E25" s="238" t="s">
        <v>811</v>
      </c>
      <c r="F25" s="227"/>
      <c r="G25" s="227"/>
      <c r="H25" s="227"/>
      <c r="I25" s="227"/>
      <c r="J25" s="227"/>
      <c r="K25" s="227"/>
      <c r="L25" s="227"/>
      <c r="M25" s="72"/>
      <c r="N25" s="182"/>
      <c r="O25" s="236" t="s">
        <v>810</v>
      </c>
      <c r="P25" s="28"/>
      <c r="Q25" s="237"/>
      <c r="R25" s="238" t="s">
        <v>811</v>
      </c>
      <c r="S25" s="227"/>
      <c r="T25" s="227"/>
      <c r="U25" s="227"/>
      <c r="V25" s="227"/>
      <c r="W25" s="227"/>
      <c r="X25" s="227"/>
      <c r="Y25" s="227"/>
      <c r="Z25" s="72"/>
    </row>
    <row r="26" spans="1:26" ht="12.75" customHeight="1">
      <c r="A26" s="182"/>
      <c r="B26" s="359" t="s">
        <v>26</v>
      </c>
      <c r="C26" s="359"/>
      <c r="D26" s="359"/>
      <c r="E26" s="359"/>
      <c r="F26" s="359"/>
      <c r="G26" s="359"/>
      <c r="H26" s="359"/>
      <c r="I26" s="359"/>
      <c r="J26" s="359"/>
      <c r="K26" s="359"/>
      <c r="L26" s="359"/>
      <c r="M26" s="72"/>
      <c r="N26" s="182"/>
      <c r="O26" s="359" t="s">
        <v>39</v>
      </c>
      <c r="P26" s="359"/>
      <c r="Q26" s="359"/>
      <c r="R26" s="359"/>
      <c r="S26" s="359"/>
      <c r="T26" s="359"/>
      <c r="U26" s="359"/>
      <c r="V26" s="359"/>
      <c r="W26" s="359"/>
      <c r="X26" s="359"/>
      <c r="Y26" s="359"/>
      <c r="Z26" s="72"/>
    </row>
    <row r="27" spans="1:26" ht="12.75" customHeight="1">
      <c r="A27" s="182"/>
      <c r="B27" s="359"/>
      <c r="C27" s="359"/>
      <c r="D27" s="359"/>
      <c r="E27" s="359"/>
      <c r="F27" s="359"/>
      <c r="G27" s="359"/>
      <c r="H27" s="359"/>
      <c r="I27" s="359"/>
      <c r="J27" s="359"/>
      <c r="K27" s="359"/>
      <c r="L27" s="359"/>
      <c r="M27" s="72"/>
      <c r="N27" s="182"/>
      <c r="O27" s="359"/>
      <c r="P27" s="359"/>
      <c r="Q27" s="359"/>
      <c r="R27" s="359"/>
      <c r="S27" s="359"/>
      <c r="T27" s="359"/>
      <c r="U27" s="359"/>
      <c r="V27" s="359"/>
      <c r="W27" s="359"/>
      <c r="X27" s="359"/>
      <c r="Y27" s="359"/>
      <c r="Z27" s="72"/>
    </row>
    <row r="28" spans="1:26" ht="12.75" customHeight="1">
      <c r="A28" s="182"/>
      <c r="B28" s="359"/>
      <c r="C28" s="359"/>
      <c r="D28" s="359"/>
      <c r="E28" s="359"/>
      <c r="F28" s="359"/>
      <c r="G28" s="359"/>
      <c r="H28" s="359"/>
      <c r="I28" s="359"/>
      <c r="J28" s="359"/>
      <c r="K28" s="359"/>
      <c r="L28" s="359"/>
      <c r="M28" s="72"/>
      <c r="N28" s="182"/>
      <c r="O28" s="359"/>
      <c r="P28" s="359"/>
      <c r="Q28" s="359"/>
      <c r="R28" s="359"/>
      <c r="S28" s="359"/>
      <c r="T28" s="359"/>
      <c r="U28" s="359"/>
      <c r="V28" s="359"/>
      <c r="W28" s="359"/>
      <c r="X28" s="359"/>
      <c r="Y28" s="359"/>
      <c r="Z28" s="72"/>
    </row>
    <row r="29" spans="1:26" ht="12.75" customHeight="1">
      <c r="A29" s="182"/>
      <c r="B29" s="359"/>
      <c r="C29" s="359"/>
      <c r="D29" s="359"/>
      <c r="E29" s="359"/>
      <c r="F29" s="359"/>
      <c r="G29" s="359"/>
      <c r="H29" s="359"/>
      <c r="I29" s="359"/>
      <c r="J29" s="359"/>
      <c r="K29" s="359"/>
      <c r="L29" s="359"/>
      <c r="M29" s="72"/>
      <c r="N29" s="182"/>
      <c r="O29" s="359"/>
      <c r="P29" s="359"/>
      <c r="Q29" s="359"/>
      <c r="R29" s="359"/>
      <c r="S29" s="359"/>
      <c r="T29" s="359"/>
      <c r="U29" s="359"/>
      <c r="V29" s="359"/>
      <c r="W29" s="359"/>
      <c r="X29" s="359"/>
      <c r="Y29" s="359"/>
      <c r="Z29" s="72"/>
    </row>
    <row r="30" spans="1:26" ht="13.5" thickBot="1">
      <c r="A30" s="143"/>
      <c r="B30" s="362"/>
      <c r="C30" s="362"/>
      <c r="D30" s="362"/>
      <c r="E30" s="362"/>
      <c r="F30" s="362"/>
      <c r="G30" s="362"/>
      <c r="H30" s="362"/>
      <c r="I30" s="362"/>
      <c r="J30" s="362"/>
      <c r="K30" s="362"/>
      <c r="L30" s="362"/>
      <c r="M30" s="85"/>
      <c r="N30" s="143"/>
      <c r="O30" s="362"/>
      <c r="P30" s="362"/>
      <c r="Q30" s="362"/>
      <c r="R30" s="362"/>
      <c r="S30" s="362"/>
      <c r="T30" s="362"/>
      <c r="U30" s="362"/>
      <c r="V30" s="362"/>
      <c r="W30" s="362"/>
      <c r="X30" s="362"/>
      <c r="Y30" s="362"/>
      <c r="Z30" s="85"/>
    </row>
    <row r="31" spans="1:26" s="155" customFormat="1" ht="17.25">
      <c r="A31" s="181"/>
      <c r="B31" s="361" t="s">
        <v>21</v>
      </c>
      <c r="C31" s="361"/>
      <c r="D31" s="361"/>
      <c r="E31" s="361"/>
      <c r="F31" s="361"/>
      <c r="G31" s="361"/>
      <c r="H31" s="361"/>
      <c r="I31" s="361"/>
      <c r="J31" s="361"/>
      <c r="K31" s="361"/>
      <c r="L31" s="361"/>
      <c r="M31" s="153"/>
      <c r="N31" s="181"/>
      <c r="O31" s="361" t="s">
        <v>35</v>
      </c>
      <c r="P31" s="361"/>
      <c r="Q31" s="361"/>
      <c r="R31" s="361"/>
      <c r="S31" s="361"/>
      <c r="T31" s="361"/>
      <c r="U31" s="361"/>
      <c r="V31" s="361"/>
      <c r="W31" s="361"/>
      <c r="X31" s="361"/>
      <c r="Y31" s="361"/>
      <c r="Z31" s="153"/>
    </row>
    <row r="32" spans="1:26" ht="17.25">
      <c r="A32" s="222"/>
      <c r="B32" s="95" t="s">
        <v>338</v>
      </c>
      <c r="C32" s="135"/>
      <c r="D32" s="223" t="s">
        <v>24</v>
      </c>
      <c r="E32" s="199"/>
      <c r="F32" s="223">
        <f>J32+D34</f>
        <v>20</v>
      </c>
      <c r="G32" s="199"/>
      <c r="H32" s="224" t="s">
        <v>304</v>
      </c>
      <c r="I32" s="224"/>
      <c r="J32" s="223">
        <v>20</v>
      </c>
      <c r="K32" s="199" t="s">
        <v>305</v>
      </c>
      <c r="L32" s="223" t="s">
        <v>742</v>
      </c>
      <c r="M32" s="225"/>
      <c r="N32" s="222"/>
      <c r="O32" s="95" t="s">
        <v>338</v>
      </c>
      <c r="P32" s="135"/>
      <c r="Q32" s="223" t="s">
        <v>37</v>
      </c>
      <c r="R32" s="199"/>
      <c r="S32" s="223">
        <f>W32+Q34</f>
        <v>5</v>
      </c>
      <c r="T32" s="199"/>
      <c r="U32" s="224" t="s">
        <v>304</v>
      </c>
      <c r="V32" s="224"/>
      <c r="W32" s="223">
        <v>5</v>
      </c>
      <c r="X32" s="199" t="s">
        <v>305</v>
      </c>
      <c r="Y32" s="223" t="s">
        <v>742</v>
      </c>
      <c r="Z32" s="225"/>
    </row>
    <row r="33" spans="1:26" ht="16.5">
      <c r="A33" s="182"/>
      <c r="B33" s="236" t="s">
        <v>335</v>
      </c>
      <c r="C33" s="236"/>
      <c r="D33" s="94" t="s">
        <v>745</v>
      </c>
      <c r="E33" s="236"/>
      <c r="F33" s="236" t="s">
        <v>336</v>
      </c>
      <c r="G33" s="236"/>
      <c r="H33" s="94" t="s">
        <v>751</v>
      </c>
      <c r="I33" s="236"/>
      <c r="J33" s="236" t="s">
        <v>337</v>
      </c>
      <c r="K33" s="236"/>
      <c r="L33" s="94" t="s">
        <v>747</v>
      </c>
      <c r="M33" s="72"/>
      <c r="N33" s="182"/>
      <c r="O33" s="236" t="s">
        <v>335</v>
      </c>
      <c r="P33" s="236"/>
      <c r="Q33" s="94" t="s">
        <v>745</v>
      </c>
      <c r="R33" s="236"/>
      <c r="S33" s="236" t="s">
        <v>336</v>
      </c>
      <c r="T33" s="236"/>
      <c r="U33" s="94" t="s">
        <v>746</v>
      </c>
      <c r="V33" s="236"/>
      <c r="W33" s="236" t="s">
        <v>337</v>
      </c>
      <c r="X33" s="236"/>
      <c r="Y33" s="94" t="s">
        <v>747</v>
      </c>
      <c r="Z33" s="72"/>
    </row>
    <row r="34" spans="1:26" ht="17.25">
      <c r="A34" s="182"/>
      <c r="B34" s="236" t="s">
        <v>810</v>
      </c>
      <c r="C34" s="28"/>
      <c r="D34" s="237"/>
      <c r="E34" s="238" t="s">
        <v>811</v>
      </c>
      <c r="F34" s="227"/>
      <c r="G34" s="227"/>
      <c r="H34" s="227"/>
      <c r="I34" s="227"/>
      <c r="J34" s="227"/>
      <c r="K34" s="227"/>
      <c r="L34" s="227"/>
      <c r="M34" s="72"/>
      <c r="N34" s="182"/>
      <c r="O34" s="236" t="s">
        <v>810</v>
      </c>
      <c r="P34" s="28"/>
      <c r="Q34" s="237"/>
      <c r="R34" s="238" t="s">
        <v>811</v>
      </c>
      <c r="S34" s="227"/>
      <c r="T34" s="227"/>
      <c r="U34" s="227"/>
      <c r="V34" s="227"/>
      <c r="W34" s="227"/>
      <c r="X34" s="227"/>
      <c r="Y34" s="227"/>
      <c r="Z34" s="72"/>
    </row>
    <row r="35" spans="1:26" ht="12.75" customHeight="1">
      <c r="A35" s="182"/>
      <c r="B35" s="363" t="s">
        <v>27</v>
      </c>
      <c r="C35" s="363"/>
      <c r="D35" s="363"/>
      <c r="E35" s="363"/>
      <c r="F35" s="363"/>
      <c r="G35" s="363"/>
      <c r="H35" s="363"/>
      <c r="I35" s="363"/>
      <c r="J35" s="363"/>
      <c r="K35" s="363"/>
      <c r="L35" s="363"/>
      <c r="M35" s="72"/>
      <c r="N35" s="182"/>
      <c r="O35" s="359" t="s">
        <v>40</v>
      </c>
      <c r="P35" s="359"/>
      <c r="Q35" s="359"/>
      <c r="R35" s="359"/>
      <c r="S35" s="359"/>
      <c r="T35" s="359"/>
      <c r="U35" s="359"/>
      <c r="V35" s="359"/>
      <c r="W35" s="359"/>
      <c r="X35" s="359"/>
      <c r="Y35" s="359"/>
      <c r="Z35" s="72"/>
    </row>
    <row r="36" spans="1:26" ht="12.75" customHeight="1">
      <c r="A36" s="182"/>
      <c r="B36" s="363"/>
      <c r="C36" s="363"/>
      <c r="D36" s="363"/>
      <c r="E36" s="363"/>
      <c r="F36" s="363"/>
      <c r="G36" s="363"/>
      <c r="H36" s="363"/>
      <c r="I36" s="363"/>
      <c r="J36" s="363"/>
      <c r="K36" s="363"/>
      <c r="L36" s="363"/>
      <c r="M36" s="72"/>
      <c r="N36" s="182"/>
      <c r="O36" s="359"/>
      <c r="P36" s="359"/>
      <c r="Q36" s="359"/>
      <c r="R36" s="359"/>
      <c r="S36" s="359"/>
      <c r="T36" s="359"/>
      <c r="U36" s="359"/>
      <c r="V36" s="359"/>
      <c r="W36" s="359"/>
      <c r="X36" s="359"/>
      <c r="Y36" s="359"/>
      <c r="Z36" s="72"/>
    </row>
    <row r="37" spans="1:26" ht="12.75" customHeight="1">
      <c r="A37" s="182"/>
      <c r="B37" s="363"/>
      <c r="C37" s="363"/>
      <c r="D37" s="363"/>
      <c r="E37" s="363"/>
      <c r="F37" s="363"/>
      <c r="G37" s="363"/>
      <c r="H37" s="363"/>
      <c r="I37" s="363"/>
      <c r="J37" s="363"/>
      <c r="K37" s="363"/>
      <c r="L37" s="363"/>
      <c r="M37" s="72"/>
      <c r="N37" s="182"/>
      <c r="O37" s="359"/>
      <c r="P37" s="359"/>
      <c r="Q37" s="359"/>
      <c r="R37" s="359"/>
      <c r="S37" s="359"/>
      <c r="T37" s="359"/>
      <c r="U37" s="359"/>
      <c r="V37" s="359"/>
      <c r="W37" s="359"/>
      <c r="X37" s="359"/>
      <c r="Y37" s="359"/>
      <c r="Z37" s="72"/>
    </row>
    <row r="38" spans="1:26" ht="12.75" customHeight="1">
      <c r="A38" s="182"/>
      <c r="B38" s="363"/>
      <c r="C38" s="363"/>
      <c r="D38" s="363"/>
      <c r="E38" s="363"/>
      <c r="F38" s="363"/>
      <c r="G38" s="363"/>
      <c r="H38" s="363"/>
      <c r="I38" s="363"/>
      <c r="J38" s="363"/>
      <c r="K38" s="363"/>
      <c r="L38" s="363"/>
      <c r="M38" s="72"/>
      <c r="N38" s="182"/>
      <c r="O38" s="359"/>
      <c r="P38" s="359"/>
      <c r="Q38" s="359"/>
      <c r="R38" s="359"/>
      <c r="S38" s="359"/>
      <c r="T38" s="359"/>
      <c r="U38" s="359"/>
      <c r="V38" s="359"/>
      <c r="W38" s="359"/>
      <c r="X38" s="359"/>
      <c r="Y38" s="359"/>
      <c r="Z38" s="72"/>
    </row>
    <row r="39" spans="1:26" ht="13.5" thickBot="1">
      <c r="A39" s="143"/>
      <c r="B39" s="364"/>
      <c r="C39" s="364"/>
      <c r="D39" s="364"/>
      <c r="E39" s="364"/>
      <c r="F39" s="364"/>
      <c r="G39" s="364"/>
      <c r="H39" s="364"/>
      <c r="I39" s="364"/>
      <c r="J39" s="364"/>
      <c r="K39" s="364"/>
      <c r="L39" s="364"/>
      <c r="M39" s="85"/>
      <c r="N39" s="143"/>
      <c r="O39" s="362"/>
      <c r="P39" s="362"/>
      <c r="Q39" s="362"/>
      <c r="R39" s="362"/>
      <c r="S39" s="362"/>
      <c r="T39" s="362"/>
      <c r="U39" s="362"/>
      <c r="V39" s="362"/>
      <c r="W39" s="362"/>
      <c r="X39" s="362"/>
      <c r="Y39" s="362"/>
      <c r="Z39" s="85"/>
    </row>
    <row r="40" spans="1:26" s="155" customFormat="1" ht="17.25">
      <c r="A40" s="181"/>
      <c r="B40" s="361" t="s">
        <v>20</v>
      </c>
      <c r="C40" s="361"/>
      <c r="D40" s="361"/>
      <c r="E40" s="361"/>
      <c r="F40" s="361"/>
      <c r="G40" s="361"/>
      <c r="H40" s="361"/>
      <c r="I40" s="361"/>
      <c r="J40" s="361"/>
      <c r="K40" s="361"/>
      <c r="L40" s="361"/>
      <c r="M40" s="153"/>
      <c r="N40" s="181"/>
      <c r="O40" s="361" t="s">
        <v>34</v>
      </c>
      <c r="P40" s="361"/>
      <c r="Q40" s="361"/>
      <c r="R40" s="361"/>
      <c r="S40" s="361"/>
      <c r="T40" s="361"/>
      <c r="U40" s="361"/>
      <c r="V40" s="361"/>
      <c r="W40" s="361"/>
      <c r="X40" s="361"/>
      <c r="Y40" s="361"/>
      <c r="Z40" s="153"/>
    </row>
    <row r="41" spans="1:26" ht="17.25">
      <c r="A41" s="222"/>
      <c r="B41" s="95" t="s">
        <v>338</v>
      </c>
      <c r="C41" s="135"/>
      <c r="D41" s="223" t="s">
        <v>25</v>
      </c>
      <c r="E41" s="199"/>
      <c r="F41" s="223">
        <f>J41+D43</f>
        <v>10</v>
      </c>
      <c r="G41" s="199"/>
      <c r="H41" s="224" t="s">
        <v>304</v>
      </c>
      <c r="I41" s="224"/>
      <c r="J41" s="223">
        <v>10</v>
      </c>
      <c r="K41" s="199" t="s">
        <v>305</v>
      </c>
      <c r="L41" s="223" t="s">
        <v>742</v>
      </c>
      <c r="M41" s="225"/>
      <c r="N41" s="222"/>
      <c r="O41" s="95" t="s">
        <v>338</v>
      </c>
      <c r="P41" s="135"/>
      <c r="Q41" s="223" t="s">
        <v>38</v>
      </c>
      <c r="R41" s="199"/>
      <c r="S41" s="223">
        <f>W41+Q43</f>
        <v>20</v>
      </c>
      <c r="T41" s="199"/>
      <c r="U41" s="224" t="s">
        <v>304</v>
      </c>
      <c r="V41" s="224"/>
      <c r="W41" s="223">
        <v>20</v>
      </c>
      <c r="X41" s="199" t="s">
        <v>305</v>
      </c>
      <c r="Y41" s="223" t="s">
        <v>742</v>
      </c>
      <c r="Z41" s="225"/>
    </row>
    <row r="42" spans="1:26" ht="16.5">
      <c r="A42" s="182"/>
      <c r="B42" s="236" t="s">
        <v>335</v>
      </c>
      <c r="C42" s="236"/>
      <c r="D42" s="94" t="s">
        <v>776</v>
      </c>
      <c r="E42" s="236"/>
      <c r="F42" s="236" t="s">
        <v>336</v>
      </c>
      <c r="G42" s="236"/>
      <c r="H42" s="94" t="s">
        <v>746</v>
      </c>
      <c r="I42" s="236"/>
      <c r="J42" s="236" t="s">
        <v>337</v>
      </c>
      <c r="K42" s="236"/>
      <c r="L42" s="94" t="s">
        <v>747</v>
      </c>
      <c r="M42" s="72"/>
      <c r="N42" s="182"/>
      <c r="O42" s="236" t="s">
        <v>335</v>
      </c>
      <c r="P42" s="236"/>
      <c r="Q42" s="94" t="s">
        <v>776</v>
      </c>
      <c r="R42" s="236"/>
      <c r="S42" s="236" t="s">
        <v>336</v>
      </c>
      <c r="T42" s="236"/>
      <c r="U42" s="94" t="s">
        <v>746</v>
      </c>
      <c r="V42" s="236"/>
      <c r="W42" s="236" t="s">
        <v>337</v>
      </c>
      <c r="X42" s="236"/>
      <c r="Y42" s="94" t="s">
        <v>747</v>
      </c>
      <c r="Z42" s="72"/>
    </row>
    <row r="43" spans="1:26" ht="17.25">
      <c r="A43" s="182"/>
      <c r="B43" s="236" t="s">
        <v>810</v>
      </c>
      <c r="C43" s="28"/>
      <c r="D43" s="237"/>
      <c r="E43" s="238" t="s">
        <v>811</v>
      </c>
      <c r="F43" s="227"/>
      <c r="G43" s="227"/>
      <c r="H43" s="227"/>
      <c r="I43" s="227"/>
      <c r="J43" s="227"/>
      <c r="K43" s="227"/>
      <c r="L43" s="227"/>
      <c r="M43" s="72"/>
      <c r="N43" s="182"/>
      <c r="O43" s="236" t="s">
        <v>810</v>
      </c>
      <c r="P43" s="28"/>
      <c r="Q43" s="237"/>
      <c r="R43" s="238" t="s">
        <v>811</v>
      </c>
      <c r="S43" s="227"/>
      <c r="T43" s="227"/>
      <c r="U43" s="227"/>
      <c r="V43" s="227"/>
      <c r="W43" s="227"/>
      <c r="X43" s="227"/>
      <c r="Y43" s="227"/>
      <c r="Z43" s="72"/>
    </row>
    <row r="44" spans="1:26" s="93" customFormat="1" ht="12.75" customHeight="1">
      <c r="A44" s="182"/>
      <c r="B44" s="359" t="s">
        <v>28</v>
      </c>
      <c r="C44" s="359"/>
      <c r="D44" s="359"/>
      <c r="E44" s="359"/>
      <c r="F44" s="359"/>
      <c r="G44" s="359"/>
      <c r="H44" s="359"/>
      <c r="I44" s="359"/>
      <c r="J44" s="359"/>
      <c r="K44" s="359"/>
      <c r="L44" s="359"/>
      <c r="M44" s="72"/>
      <c r="N44" s="182"/>
      <c r="O44" s="363" t="s">
        <v>41</v>
      </c>
      <c r="P44" s="363"/>
      <c r="Q44" s="363"/>
      <c r="R44" s="363"/>
      <c r="S44" s="363"/>
      <c r="T44" s="363"/>
      <c r="U44" s="363"/>
      <c r="V44" s="363"/>
      <c r="W44" s="363"/>
      <c r="X44" s="363"/>
      <c r="Y44" s="363"/>
      <c r="Z44" s="72"/>
    </row>
    <row r="45" spans="1:26" ht="12.75" customHeight="1">
      <c r="A45" s="182"/>
      <c r="B45" s="359"/>
      <c r="C45" s="359"/>
      <c r="D45" s="359"/>
      <c r="E45" s="359"/>
      <c r="F45" s="359"/>
      <c r="G45" s="359"/>
      <c r="H45" s="359"/>
      <c r="I45" s="359"/>
      <c r="J45" s="359"/>
      <c r="K45" s="359"/>
      <c r="L45" s="359"/>
      <c r="M45" s="72"/>
      <c r="N45" s="182"/>
      <c r="O45" s="363"/>
      <c r="P45" s="363"/>
      <c r="Q45" s="363"/>
      <c r="R45" s="363"/>
      <c r="S45" s="363"/>
      <c r="T45" s="363"/>
      <c r="U45" s="363"/>
      <c r="V45" s="363"/>
      <c r="W45" s="363"/>
      <c r="X45" s="363"/>
      <c r="Y45" s="363"/>
      <c r="Z45" s="72"/>
    </row>
    <row r="46" spans="1:28" ht="12.75" customHeight="1">
      <c r="A46" s="182"/>
      <c r="B46" s="359"/>
      <c r="C46" s="359"/>
      <c r="D46" s="359"/>
      <c r="E46" s="359"/>
      <c r="F46" s="359"/>
      <c r="G46" s="359"/>
      <c r="H46" s="359"/>
      <c r="I46" s="359"/>
      <c r="J46" s="359"/>
      <c r="K46" s="359"/>
      <c r="L46" s="359"/>
      <c r="M46" s="72"/>
      <c r="N46" s="182"/>
      <c r="O46" s="363"/>
      <c r="P46" s="363"/>
      <c r="Q46" s="363"/>
      <c r="R46" s="363"/>
      <c r="S46" s="363"/>
      <c r="T46" s="363"/>
      <c r="U46" s="363"/>
      <c r="V46" s="363"/>
      <c r="W46" s="363"/>
      <c r="X46" s="363"/>
      <c r="Y46" s="363"/>
      <c r="Z46" s="72"/>
      <c r="AA46" s="34" t="s">
        <v>277</v>
      </c>
      <c r="AB46" s="148">
        <f>F5+F14+F23+F32+F41+S5+S14+S23+S32+S41</f>
        <v>165</v>
      </c>
    </row>
    <row r="47" spans="1:29" ht="12.75" customHeight="1">
      <c r="A47" s="182"/>
      <c r="B47" s="359"/>
      <c r="C47" s="359"/>
      <c r="D47" s="359"/>
      <c r="E47" s="359"/>
      <c r="F47" s="359"/>
      <c r="G47" s="359"/>
      <c r="H47" s="359"/>
      <c r="I47" s="359"/>
      <c r="J47" s="359"/>
      <c r="K47" s="359"/>
      <c r="L47" s="359"/>
      <c r="M47" s="72"/>
      <c r="N47" s="182"/>
      <c r="O47" s="363"/>
      <c r="P47" s="363"/>
      <c r="Q47" s="363"/>
      <c r="R47" s="363"/>
      <c r="S47" s="363"/>
      <c r="T47" s="363"/>
      <c r="U47" s="363"/>
      <c r="V47" s="363"/>
      <c r="W47" s="363"/>
      <c r="X47" s="363"/>
      <c r="Y47" s="363"/>
      <c r="Z47" s="72"/>
      <c r="AA47" s="34" t="s">
        <v>347</v>
      </c>
      <c r="AB47" s="148">
        <f>ROUND(AB46/5,0)</f>
        <v>33</v>
      </c>
      <c r="AC47" s="34"/>
    </row>
    <row r="48" spans="1:26" s="113" customFormat="1" ht="9" customHeight="1" thickBot="1">
      <c r="A48" s="143"/>
      <c r="B48" s="362"/>
      <c r="C48" s="362"/>
      <c r="D48" s="362"/>
      <c r="E48" s="362"/>
      <c r="F48" s="362"/>
      <c r="G48" s="362"/>
      <c r="H48" s="362"/>
      <c r="I48" s="362"/>
      <c r="J48" s="362"/>
      <c r="K48" s="362"/>
      <c r="L48" s="362"/>
      <c r="M48" s="85"/>
      <c r="N48" s="143"/>
      <c r="O48" s="364"/>
      <c r="P48" s="364"/>
      <c r="Q48" s="364"/>
      <c r="R48" s="364"/>
      <c r="S48" s="364"/>
      <c r="T48" s="364"/>
      <c r="U48" s="364"/>
      <c r="V48" s="364"/>
      <c r="W48" s="364"/>
      <c r="X48" s="364"/>
      <c r="Y48" s="364"/>
      <c r="Z48" s="85"/>
    </row>
  </sheetData>
  <mergeCells count="31">
    <mergeCell ref="S16:Y16"/>
    <mergeCell ref="B35:L39"/>
    <mergeCell ref="O31:Y31"/>
    <mergeCell ref="B26:L30"/>
    <mergeCell ref="B31:L31"/>
    <mergeCell ref="S34:Y34"/>
    <mergeCell ref="O26:Y30"/>
    <mergeCell ref="S7:Y7"/>
    <mergeCell ref="O22:Y22"/>
    <mergeCell ref="B44:L48"/>
    <mergeCell ref="O17:Y21"/>
    <mergeCell ref="S43:Y43"/>
    <mergeCell ref="F43:L43"/>
    <mergeCell ref="O44:Y48"/>
    <mergeCell ref="O13:Y13"/>
    <mergeCell ref="S25:Y25"/>
    <mergeCell ref="O8:Y12"/>
    <mergeCell ref="F7:L7"/>
    <mergeCell ref="F16:L16"/>
    <mergeCell ref="F25:L25"/>
    <mergeCell ref="F34:L34"/>
    <mergeCell ref="D1:X2"/>
    <mergeCell ref="O35:Y39"/>
    <mergeCell ref="O40:Y40"/>
    <mergeCell ref="B8:L12"/>
    <mergeCell ref="B13:L13"/>
    <mergeCell ref="B17:L21"/>
    <mergeCell ref="B22:L22"/>
    <mergeCell ref="B4:L4"/>
    <mergeCell ref="O4:Y4"/>
    <mergeCell ref="B40:L40"/>
  </mergeCells>
  <printOptions/>
  <pageMargins left="0.75" right="0.75" top="1" bottom="1" header="0.512" footer="0.51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C48"/>
  <sheetViews>
    <sheetView workbookViewId="0" topLeftCell="A1">
      <selection activeCell="O31" sqref="O31:Y31"/>
    </sheetView>
  </sheetViews>
  <sheetFormatPr defaultColWidth="9.33203125" defaultRowHeight="12.75"/>
  <cols>
    <col min="1" max="1" width="1.0078125" style="53" customWidth="1"/>
    <col min="2" max="2" width="3.33203125" style="53" customWidth="1"/>
    <col min="3" max="3" width="1.0078125" style="53" customWidth="1"/>
    <col min="4" max="4" width="9.33203125" style="53" customWidth="1"/>
    <col min="5" max="5" width="1.0078125" style="53" customWidth="1"/>
    <col min="6" max="6" width="4.33203125" style="53" customWidth="1"/>
    <col min="7" max="7" width="1.3359375" style="53" customWidth="1"/>
    <col min="8" max="8" width="9.33203125" style="53" customWidth="1"/>
    <col min="9" max="9" width="0.82421875" style="53" customWidth="1"/>
    <col min="10" max="10" width="4.16015625" style="53" customWidth="1"/>
    <col min="11" max="11" width="1.5" style="53" customWidth="1"/>
    <col min="12" max="12" width="9.33203125" style="53" customWidth="1"/>
    <col min="13" max="13" width="0.82421875" style="53" customWidth="1"/>
    <col min="14" max="14" width="1.0078125" style="53" customWidth="1"/>
    <col min="15" max="15" width="3.66015625" style="53" customWidth="1"/>
    <col min="16" max="16" width="0.65625" style="53" customWidth="1"/>
    <col min="17" max="17" width="9.5" style="53" customWidth="1"/>
    <col min="18" max="18" width="1.171875" style="53" customWidth="1"/>
    <col min="19" max="19" width="4.66015625" style="53" customWidth="1"/>
    <col min="20" max="20" width="1.3359375" style="53" customWidth="1"/>
    <col min="21" max="21" width="9.33203125" style="53" customWidth="1"/>
    <col min="22" max="22" width="0.82421875" style="53" customWidth="1"/>
    <col min="23" max="23" width="3.83203125" style="53" customWidth="1"/>
    <col min="24" max="24" width="1.66796875" style="53" customWidth="1"/>
    <col min="25" max="25" width="9.33203125" style="53" customWidth="1"/>
    <col min="26" max="26" width="0.82421875" style="53" customWidth="1"/>
    <col min="27" max="16384" width="9.33203125" style="53" customWidth="1"/>
  </cols>
  <sheetData>
    <row r="1" spans="4:24" s="113" customFormat="1" ht="8.25">
      <c r="D1" s="358" t="s">
        <v>42</v>
      </c>
      <c r="E1" s="299"/>
      <c r="F1" s="299"/>
      <c r="G1" s="299"/>
      <c r="H1" s="299"/>
      <c r="I1" s="299"/>
      <c r="J1" s="299"/>
      <c r="K1" s="299"/>
      <c r="L1" s="299"/>
      <c r="M1" s="299"/>
      <c r="N1" s="299"/>
      <c r="O1" s="299"/>
      <c r="P1" s="299"/>
      <c r="Q1" s="299"/>
      <c r="R1" s="299"/>
      <c r="S1" s="299"/>
      <c r="T1" s="299"/>
      <c r="U1" s="299"/>
      <c r="V1" s="299"/>
      <c r="W1" s="299"/>
      <c r="X1" s="299"/>
    </row>
    <row r="2" spans="4:24" s="113" customFormat="1" ht="9" thickBot="1">
      <c r="D2" s="206"/>
      <c r="E2" s="206"/>
      <c r="F2" s="206"/>
      <c r="G2" s="206"/>
      <c r="H2" s="206"/>
      <c r="I2" s="206"/>
      <c r="J2" s="206"/>
      <c r="K2" s="206"/>
      <c r="L2" s="206"/>
      <c r="M2" s="206"/>
      <c r="N2" s="206"/>
      <c r="O2" s="206"/>
      <c r="P2" s="206"/>
      <c r="Q2" s="206"/>
      <c r="R2" s="206"/>
      <c r="S2" s="206"/>
      <c r="T2" s="206"/>
      <c r="U2" s="206"/>
      <c r="V2" s="206"/>
      <c r="W2" s="206"/>
      <c r="X2" s="206"/>
    </row>
    <row r="3" s="113" customFormat="1" ht="9" thickBot="1"/>
    <row r="4" spans="1:26" s="155" customFormat="1" ht="17.25">
      <c r="A4" s="181"/>
      <c r="B4" s="361" t="s">
        <v>46</v>
      </c>
      <c r="C4" s="361"/>
      <c r="D4" s="361"/>
      <c r="E4" s="361"/>
      <c r="F4" s="361"/>
      <c r="G4" s="361"/>
      <c r="H4" s="361"/>
      <c r="I4" s="361"/>
      <c r="J4" s="361"/>
      <c r="K4" s="361"/>
      <c r="L4" s="361"/>
      <c r="M4" s="153"/>
      <c r="N4" s="181"/>
      <c r="O4" s="361" t="s">
        <v>55</v>
      </c>
      <c r="P4" s="361"/>
      <c r="Q4" s="361"/>
      <c r="R4" s="361"/>
      <c r="S4" s="361"/>
      <c r="T4" s="361"/>
      <c r="U4" s="361"/>
      <c r="V4" s="361"/>
      <c r="W4" s="361"/>
      <c r="X4" s="361"/>
      <c r="Y4" s="361"/>
      <c r="Z4" s="153"/>
    </row>
    <row r="5" spans="1:26" s="155" customFormat="1" ht="17.25">
      <c r="A5" s="222"/>
      <c r="B5" s="95" t="s">
        <v>338</v>
      </c>
      <c r="C5" s="135"/>
      <c r="D5" s="223" t="s">
        <v>47</v>
      </c>
      <c r="E5" s="199"/>
      <c r="F5" s="223">
        <f>J5+D7</f>
        <v>20</v>
      </c>
      <c r="G5" s="199"/>
      <c r="H5" s="224" t="s">
        <v>304</v>
      </c>
      <c r="I5" s="224"/>
      <c r="J5" s="223">
        <v>20</v>
      </c>
      <c r="K5" s="199" t="s">
        <v>305</v>
      </c>
      <c r="L5" s="223" t="s">
        <v>742</v>
      </c>
      <c r="M5" s="225"/>
      <c r="N5" s="222"/>
      <c r="O5" s="95" t="s">
        <v>338</v>
      </c>
      <c r="P5" s="135"/>
      <c r="Q5" s="223" t="s">
        <v>56</v>
      </c>
      <c r="R5" s="199"/>
      <c r="S5" s="223">
        <f>W5+Q7</f>
        <v>20</v>
      </c>
      <c r="T5" s="199"/>
      <c r="U5" s="224" t="s">
        <v>304</v>
      </c>
      <c r="V5" s="224"/>
      <c r="W5" s="223">
        <v>20</v>
      </c>
      <c r="X5" s="199" t="s">
        <v>305</v>
      </c>
      <c r="Y5" s="223" t="s">
        <v>744</v>
      </c>
      <c r="Z5" s="225"/>
    </row>
    <row r="6" spans="1:26" ht="16.5">
      <c r="A6" s="182"/>
      <c r="B6" s="236" t="s">
        <v>335</v>
      </c>
      <c r="C6" s="236"/>
      <c r="D6" s="94" t="s">
        <v>776</v>
      </c>
      <c r="E6" s="236"/>
      <c r="F6" s="236" t="s">
        <v>336</v>
      </c>
      <c r="G6" s="236"/>
      <c r="H6" s="94" t="s">
        <v>746</v>
      </c>
      <c r="I6" s="236"/>
      <c r="J6" s="236" t="s">
        <v>337</v>
      </c>
      <c r="K6" s="236"/>
      <c r="L6" s="94" t="s">
        <v>49</v>
      </c>
      <c r="M6" s="72"/>
      <c r="N6" s="182"/>
      <c r="O6" s="236" t="s">
        <v>335</v>
      </c>
      <c r="P6" s="236"/>
      <c r="Q6" s="94" t="s">
        <v>745</v>
      </c>
      <c r="R6" s="236"/>
      <c r="S6" s="236" t="s">
        <v>336</v>
      </c>
      <c r="T6" s="236"/>
      <c r="U6" s="94" t="s">
        <v>772</v>
      </c>
      <c r="V6" s="236"/>
      <c r="W6" s="236" t="s">
        <v>337</v>
      </c>
      <c r="X6" s="236"/>
      <c r="Y6" s="94" t="s">
        <v>773</v>
      </c>
      <c r="Z6" s="72"/>
    </row>
    <row r="7" spans="1:26" ht="17.25">
      <c r="A7" s="182"/>
      <c r="B7" s="236" t="s">
        <v>11</v>
      </c>
      <c r="C7" s="28"/>
      <c r="D7" s="237"/>
      <c r="E7" s="238" t="s">
        <v>12</v>
      </c>
      <c r="F7" s="227"/>
      <c r="G7" s="227"/>
      <c r="H7" s="227"/>
      <c r="I7" s="227"/>
      <c r="J7" s="227"/>
      <c r="K7" s="227"/>
      <c r="L7" s="227"/>
      <c r="M7" s="72"/>
      <c r="N7" s="182"/>
      <c r="O7" s="236" t="s">
        <v>11</v>
      </c>
      <c r="P7" s="28"/>
      <c r="Q7" s="237"/>
      <c r="R7" s="238" t="s">
        <v>12</v>
      </c>
      <c r="S7" s="227"/>
      <c r="T7" s="227"/>
      <c r="U7" s="227"/>
      <c r="V7" s="227"/>
      <c r="W7" s="227"/>
      <c r="X7" s="227"/>
      <c r="Y7" s="227"/>
      <c r="Z7" s="72"/>
    </row>
    <row r="8" spans="1:26" ht="12.75" customHeight="1">
      <c r="A8" s="182"/>
      <c r="B8" s="359" t="s">
        <v>50</v>
      </c>
      <c r="C8" s="359"/>
      <c r="D8" s="359"/>
      <c r="E8" s="359"/>
      <c r="F8" s="359"/>
      <c r="G8" s="359"/>
      <c r="H8" s="359"/>
      <c r="I8" s="359"/>
      <c r="J8" s="359"/>
      <c r="K8" s="359"/>
      <c r="L8" s="359"/>
      <c r="M8" s="72"/>
      <c r="N8" s="182"/>
      <c r="O8" s="359" t="s">
        <v>57</v>
      </c>
      <c r="P8" s="359"/>
      <c r="Q8" s="359"/>
      <c r="R8" s="359"/>
      <c r="S8" s="359"/>
      <c r="T8" s="359"/>
      <c r="U8" s="359"/>
      <c r="V8" s="359"/>
      <c r="W8" s="359"/>
      <c r="X8" s="359"/>
      <c r="Y8" s="359"/>
      <c r="Z8" s="72"/>
    </row>
    <row r="9" spans="1:26" ht="12.75" customHeight="1">
      <c r="A9" s="182"/>
      <c r="B9" s="359"/>
      <c r="C9" s="359"/>
      <c r="D9" s="359"/>
      <c r="E9" s="359"/>
      <c r="F9" s="359"/>
      <c r="G9" s="359"/>
      <c r="H9" s="359"/>
      <c r="I9" s="359"/>
      <c r="J9" s="359"/>
      <c r="K9" s="359"/>
      <c r="L9" s="359"/>
      <c r="M9" s="72"/>
      <c r="N9" s="182"/>
      <c r="O9" s="359"/>
      <c r="P9" s="359"/>
      <c r="Q9" s="359"/>
      <c r="R9" s="359"/>
      <c r="S9" s="359"/>
      <c r="T9" s="359"/>
      <c r="U9" s="359"/>
      <c r="V9" s="359"/>
      <c r="W9" s="359"/>
      <c r="X9" s="359"/>
      <c r="Y9" s="359"/>
      <c r="Z9" s="72"/>
    </row>
    <row r="10" spans="1:26" ht="12.75" customHeight="1">
      <c r="A10" s="182"/>
      <c r="B10" s="359"/>
      <c r="C10" s="359"/>
      <c r="D10" s="359"/>
      <c r="E10" s="359"/>
      <c r="F10" s="359"/>
      <c r="G10" s="359"/>
      <c r="H10" s="359"/>
      <c r="I10" s="359"/>
      <c r="J10" s="359"/>
      <c r="K10" s="359"/>
      <c r="L10" s="359"/>
      <c r="M10" s="72"/>
      <c r="N10" s="182"/>
      <c r="O10" s="359"/>
      <c r="P10" s="359"/>
      <c r="Q10" s="359"/>
      <c r="R10" s="359"/>
      <c r="S10" s="359"/>
      <c r="T10" s="359"/>
      <c r="U10" s="359"/>
      <c r="V10" s="359"/>
      <c r="W10" s="359"/>
      <c r="X10" s="359"/>
      <c r="Y10" s="359"/>
      <c r="Z10" s="72"/>
    </row>
    <row r="11" spans="1:26" ht="12.75" customHeight="1">
      <c r="A11" s="182"/>
      <c r="B11" s="359"/>
      <c r="C11" s="359"/>
      <c r="D11" s="359"/>
      <c r="E11" s="359"/>
      <c r="F11" s="359"/>
      <c r="G11" s="359"/>
      <c r="H11" s="359"/>
      <c r="I11" s="359"/>
      <c r="J11" s="359"/>
      <c r="K11" s="359"/>
      <c r="L11" s="359"/>
      <c r="M11" s="72"/>
      <c r="N11" s="182"/>
      <c r="O11" s="359"/>
      <c r="P11" s="359"/>
      <c r="Q11" s="359"/>
      <c r="R11" s="359"/>
      <c r="S11" s="359"/>
      <c r="T11" s="359"/>
      <c r="U11" s="359"/>
      <c r="V11" s="359"/>
      <c r="W11" s="359"/>
      <c r="X11" s="359"/>
      <c r="Y11" s="359"/>
      <c r="Z11" s="72"/>
    </row>
    <row r="12" spans="1:26" ht="13.5" thickBot="1">
      <c r="A12" s="143"/>
      <c r="B12" s="362"/>
      <c r="C12" s="362"/>
      <c r="D12" s="362"/>
      <c r="E12" s="362"/>
      <c r="F12" s="362"/>
      <c r="G12" s="362"/>
      <c r="H12" s="362"/>
      <c r="I12" s="362"/>
      <c r="J12" s="362"/>
      <c r="K12" s="362"/>
      <c r="L12" s="362"/>
      <c r="M12" s="85"/>
      <c r="N12" s="143"/>
      <c r="O12" s="362"/>
      <c r="P12" s="362"/>
      <c r="Q12" s="362"/>
      <c r="R12" s="362"/>
      <c r="S12" s="362"/>
      <c r="T12" s="362"/>
      <c r="U12" s="362"/>
      <c r="V12" s="362"/>
      <c r="W12" s="362"/>
      <c r="X12" s="362"/>
      <c r="Y12" s="362"/>
      <c r="Z12" s="85"/>
    </row>
    <row r="13" spans="1:26" s="155" customFormat="1" ht="17.25">
      <c r="A13" s="181"/>
      <c r="B13" s="361" t="s">
        <v>45</v>
      </c>
      <c r="C13" s="361"/>
      <c r="D13" s="361"/>
      <c r="E13" s="361"/>
      <c r="F13" s="361"/>
      <c r="G13" s="361"/>
      <c r="H13" s="361"/>
      <c r="I13" s="361"/>
      <c r="J13" s="361"/>
      <c r="K13" s="361"/>
      <c r="L13" s="361"/>
      <c r="M13" s="153"/>
      <c r="N13" s="181"/>
      <c r="O13" s="361" t="s">
        <v>54</v>
      </c>
      <c r="P13" s="361"/>
      <c r="Q13" s="361"/>
      <c r="R13" s="361"/>
      <c r="S13" s="361"/>
      <c r="T13" s="361"/>
      <c r="U13" s="361"/>
      <c r="V13" s="361"/>
      <c r="W13" s="361"/>
      <c r="X13" s="361"/>
      <c r="Y13" s="361"/>
      <c r="Z13" s="153"/>
    </row>
    <row r="14" spans="1:26" ht="17.25">
      <c r="A14" s="222"/>
      <c r="B14" s="95" t="s">
        <v>338</v>
      </c>
      <c r="C14" s="135"/>
      <c r="D14" s="223" t="s">
        <v>48</v>
      </c>
      <c r="E14" s="199"/>
      <c r="F14" s="223">
        <f>J14+D16</f>
        <v>25</v>
      </c>
      <c r="G14" s="199"/>
      <c r="H14" s="224" t="s">
        <v>304</v>
      </c>
      <c r="I14" s="224"/>
      <c r="J14" s="223">
        <v>25</v>
      </c>
      <c r="K14" s="199" t="s">
        <v>305</v>
      </c>
      <c r="L14" s="223" t="s">
        <v>744</v>
      </c>
      <c r="M14" s="225"/>
      <c r="N14" s="222"/>
      <c r="O14" s="95" t="s">
        <v>338</v>
      </c>
      <c r="P14" s="135"/>
      <c r="Q14" s="223" t="s">
        <v>56</v>
      </c>
      <c r="R14" s="199"/>
      <c r="S14" s="223">
        <f>W14+Q16</f>
        <v>15</v>
      </c>
      <c r="T14" s="199"/>
      <c r="U14" s="224" t="s">
        <v>304</v>
      </c>
      <c r="V14" s="224"/>
      <c r="W14" s="223">
        <v>15</v>
      </c>
      <c r="X14" s="199" t="s">
        <v>305</v>
      </c>
      <c r="Y14" s="223" t="s">
        <v>742</v>
      </c>
      <c r="Z14" s="225"/>
    </row>
    <row r="15" spans="1:26" ht="16.5">
      <c r="A15" s="182"/>
      <c r="B15" s="236" t="s">
        <v>335</v>
      </c>
      <c r="C15" s="236"/>
      <c r="D15" s="94" t="s">
        <v>745</v>
      </c>
      <c r="E15" s="236"/>
      <c r="F15" s="236" t="s">
        <v>336</v>
      </c>
      <c r="G15" s="236"/>
      <c r="H15" s="94" t="s">
        <v>746</v>
      </c>
      <c r="I15" s="236"/>
      <c r="J15" s="236" t="s">
        <v>337</v>
      </c>
      <c r="K15" s="236"/>
      <c r="L15" s="94" t="s">
        <v>747</v>
      </c>
      <c r="M15" s="72"/>
      <c r="N15" s="182"/>
      <c r="O15" s="236" t="s">
        <v>335</v>
      </c>
      <c r="P15" s="236"/>
      <c r="Q15" s="94" t="s">
        <v>745</v>
      </c>
      <c r="R15" s="236"/>
      <c r="S15" s="236" t="s">
        <v>336</v>
      </c>
      <c r="T15" s="236"/>
      <c r="U15" s="94" t="s">
        <v>746</v>
      </c>
      <c r="V15" s="236"/>
      <c r="W15" s="236" t="s">
        <v>337</v>
      </c>
      <c r="X15" s="236"/>
      <c r="Y15" s="94" t="s">
        <v>747</v>
      </c>
      <c r="Z15" s="72"/>
    </row>
    <row r="16" spans="1:26" ht="17.25">
      <c r="A16" s="182"/>
      <c r="B16" s="236" t="s">
        <v>11</v>
      </c>
      <c r="C16" s="28"/>
      <c r="D16" s="237"/>
      <c r="E16" s="238" t="s">
        <v>12</v>
      </c>
      <c r="F16" s="227"/>
      <c r="G16" s="227"/>
      <c r="H16" s="227"/>
      <c r="I16" s="227"/>
      <c r="J16" s="227"/>
      <c r="K16" s="227"/>
      <c r="L16" s="227"/>
      <c r="M16" s="72"/>
      <c r="N16" s="182"/>
      <c r="O16" s="236" t="s">
        <v>11</v>
      </c>
      <c r="P16" s="28"/>
      <c r="Q16" s="237"/>
      <c r="R16" s="238" t="s">
        <v>12</v>
      </c>
      <c r="S16" s="227"/>
      <c r="T16" s="227"/>
      <c r="U16" s="227"/>
      <c r="V16" s="227"/>
      <c r="W16" s="227"/>
      <c r="X16" s="227"/>
      <c r="Y16" s="227"/>
      <c r="Z16" s="72"/>
    </row>
    <row r="17" spans="1:26" ht="12.75" customHeight="1">
      <c r="A17" s="182"/>
      <c r="B17" s="363" t="s">
        <v>51</v>
      </c>
      <c r="C17" s="363"/>
      <c r="D17" s="363"/>
      <c r="E17" s="363"/>
      <c r="F17" s="363"/>
      <c r="G17" s="363"/>
      <c r="H17" s="363"/>
      <c r="I17" s="363"/>
      <c r="J17" s="363"/>
      <c r="K17" s="363"/>
      <c r="L17" s="363"/>
      <c r="M17" s="72"/>
      <c r="N17" s="182"/>
      <c r="O17" s="359" t="s">
        <v>58</v>
      </c>
      <c r="P17" s="359"/>
      <c r="Q17" s="359"/>
      <c r="R17" s="359"/>
      <c r="S17" s="359"/>
      <c r="T17" s="359"/>
      <c r="U17" s="359"/>
      <c r="V17" s="359"/>
      <c r="W17" s="359"/>
      <c r="X17" s="359"/>
      <c r="Y17" s="359"/>
      <c r="Z17" s="72"/>
    </row>
    <row r="18" spans="1:26" ht="12.75" customHeight="1">
      <c r="A18" s="182"/>
      <c r="B18" s="363"/>
      <c r="C18" s="363"/>
      <c r="D18" s="363"/>
      <c r="E18" s="363"/>
      <c r="F18" s="363"/>
      <c r="G18" s="363"/>
      <c r="H18" s="363"/>
      <c r="I18" s="363"/>
      <c r="J18" s="363"/>
      <c r="K18" s="363"/>
      <c r="L18" s="363"/>
      <c r="M18" s="72"/>
      <c r="N18" s="182"/>
      <c r="O18" s="359"/>
      <c r="P18" s="359"/>
      <c r="Q18" s="359"/>
      <c r="R18" s="359"/>
      <c r="S18" s="359"/>
      <c r="T18" s="359"/>
      <c r="U18" s="359"/>
      <c r="V18" s="359"/>
      <c r="W18" s="359"/>
      <c r="X18" s="359"/>
      <c r="Y18" s="359"/>
      <c r="Z18" s="72"/>
    </row>
    <row r="19" spans="1:26" ht="12.75" customHeight="1">
      <c r="A19" s="182"/>
      <c r="B19" s="363"/>
      <c r="C19" s="363"/>
      <c r="D19" s="363"/>
      <c r="E19" s="363"/>
      <c r="F19" s="363"/>
      <c r="G19" s="363"/>
      <c r="H19" s="363"/>
      <c r="I19" s="363"/>
      <c r="J19" s="363"/>
      <c r="K19" s="363"/>
      <c r="L19" s="363"/>
      <c r="M19" s="72"/>
      <c r="N19" s="182"/>
      <c r="O19" s="359"/>
      <c r="P19" s="359"/>
      <c r="Q19" s="359"/>
      <c r="R19" s="359"/>
      <c r="S19" s="359"/>
      <c r="T19" s="359"/>
      <c r="U19" s="359"/>
      <c r="V19" s="359"/>
      <c r="W19" s="359"/>
      <c r="X19" s="359"/>
      <c r="Y19" s="359"/>
      <c r="Z19" s="72"/>
    </row>
    <row r="20" spans="1:26" ht="12.75" customHeight="1">
      <c r="A20" s="182"/>
      <c r="B20" s="363"/>
      <c r="C20" s="363"/>
      <c r="D20" s="363"/>
      <c r="E20" s="363"/>
      <c r="F20" s="363"/>
      <c r="G20" s="363"/>
      <c r="H20" s="363"/>
      <c r="I20" s="363"/>
      <c r="J20" s="363"/>
      <c r="K20" s="363"/>
      <c r="L20" s="363"/>
      <c r="M20" s="72"/>
      <c r="N20" s="182"/>
      <c r="O20" s="359"/>
      <c r="P20" s="359"/>
      <c r="Q20" s="359"/>
      <c r="R20" s="359"/>
      <c r="S20" s="359"/>
      <c r="T20" s="359"/>
      <c r="U20" s="359"/>
      <c r="V20" s="359"/>
      <c r="W20" s="359"/>
      <c r="X20" s="359"/>
      <c r="Y20" s="359"/>
      <c r="Z20" s="72"/>
    </row>
    <row r="21" spans="1:26" ht="13.5" thickBot="1">
      <c r="A21" s="143"/>
      <c r="B21" s="364"/>
      <c r="C21" s="364"/>
      <c r="D21" s="364"/>
      <c r="E21" s="364"/>
      <c r="F21" s="364"/>
      <c r="G21" s="364"/>
      <c r="H21" s="364"/>
      <c r="I21" s="364"/>
      <c r="J21" s="364"/>
      <c r="K21" s="364"/>
      <c r="L21" s="364"/>
      <c r="M21" s="85"/>
      <c r="N21" s="143"/>
      <c r="O21" s="362"/>
      <c r="P21" s="362"/>
      <c r="Q21" s="362"/>
      <c r="R21" s="362"/>
      <c r="S21" s="362"/>
      <c r="T21" s="362"/>
      <c r="U21" s="362"/>
      <c r="V21" s="362"/>
      <c r="W21" s="362"/>
      <c r="X21" s="362"/>
      <c r="Y21" s="362"/>
      <c r="Z21" s="85"/>
    </row>
    <row r="22" spans="1:26" s="155" customFormat="1" ht="17.25">
      <c r="A22" s="181"/>
      <c r="B22" s="361" t="s">
        <v>45</v>
      </c>
      <c r="C22" s="361"/>
      <c r="D22" s="361"/>
      <c r="E22" s="361"/>
      <c r="F22" s="361"/>
      <c r="G22" s="361"/>
      <c r="H22" s="361"/>
      <c r="I22" s="361"/>
      <c r="J22" s="361"/>
      <c r="K22" s="361"/>
      <c r="L22" s="361"/>
      <c r="M22" s="153"/>
      <c r="N22" s="181"/>
      <c r="O22" s="361"/>
      <c r="P22" s="361"/>
      <c r="Q22" s="361"/>
      <c r="R22" s="361"/>
      <c r="S22" s="361"/>
      <c r="T22" s="361"/>
      <c r="U22" s="361"/>
      <c r="V22" s="361"/>
      <c r="W22" s="361"/>
      <c r="X22" s="361"/>
      <c r="Y22" s="361"/>
      <c r="Z22" s="153"/>
    </row>
    <row r="23" spans="1:26" ht="17.25">
      <c r="A23" s="222"/>
      <c r="B23" s="95" t="s">
        <v>338</v>
      </c>
      <c r="C23" s="135"/>
      <c r="D23" s="223" t="s">
        <v>48</v>
      </c>
      <c r="E23" s="199"/>
      <c r="F23" s="223">
        <f>J23+D25</f>
        <v>40</v>
      </c>
      <c r="G23" s="199"/>
      <c r="H23" s="224" t="s">
        <v>304</v>
      </c>
      <c r="I23" s="224"/>
      <c r="J23" s="223">
        <v>40</v>
      </c>
      <c r="K23" s="199" t="s">
        <v>305</v>
      </c>
      <c r="L23" s="223" t="s">
        <v>744</v>
      </c>
      <c r="M23" s="225"/>
      <c r="N23" s="222"/>
      <c r="O23" s="95" t="s">
        <v>338</v>
      </c>
      <c r="P23" s="135"/>
      <c r="Q23" s="223"/>
      <c r="R23" s="199"/>
      <c r="S23" s="223">
        <f>W23+Q25</f>
        <v>0</v>
      </c>
      <c r="T23" s="199"/>
      <c r="U23" s="224" t="s">
        <v>304</v>
      </c>
      <c r="V23" s="224"/>
      <c r="W23" s="223"/>
      <c r="X23" s="199" t="s">
        <v>305</v>
      </c>
      <c r="Y23" s="223"/>
      <c r="Z23" s="225"/>
    </row>
    <row r="24" spans="1:26" ht="16.5">
      <c r="A24" s="182"/>
      <c r="B24" s="236" t="s">
        <v>335</v>
      </c>
      <c r="C24" s="236"/>
      <c r="D24" s="94" t="s">
        <v>745</v>
      </c>
      <c r="E24" s="236"/>
      <c r="F24" s="236" t="s">
        <v>336</v>
      </c>
      <c r="G24" s="236"/>
      <c r="H24" s="94" t="s">
        <v>746</v>
      </c>
      <c r="I24" s="236"/>
      <c r="J24" s="236" t="s">
        <v>337</v>
      </c>
      <c r="K24" s="236"/>
      <c r="L24" s="94" t="s">
        <v>747</v>
      </c>
      <c r="M24" s="72"/>
      <c r="N24" s="182"/>
      <c r="O24" s="236" t="s">
        <v>335</v>
      </c>
      <c r="P24" s="236"/>
      <c r="Q24" s="94"/>
      <c r="R24" s="236"/>
      <c r="S24" s="236" t="s">
        <v>336</v>
      </c>
      <c r="T24" s="236"/>
      <c r="U24" s="94"/>
      <c r="V24" s="236"/>
      <c r="W24" s="236" t="s">
        <v>337</v>
      </c>
      <c r="X24" s="236"/>
      <c r="Y24" s="94"/>
      <c r="Z24" s="72"/>
    </row>
    <row r="25" spans="1:26" ht="17.25">
      <c r="A25" s="182"/>
      <c r="B25" s="236" t="s">
        <v>11</v>
      </c>
      <c r="C25" s="28"/>
      <c r="D25" s="237"/>
      <c r="E25" s="238" t="s">
        <v>12</v>
      </c>
      <c r="F25" s="227"/>
      <c r="G25" s="227"/>
      <c r="H25" s="227"/>
      <c r="I25" s="227"/>
      <c r="J25" s="227"/>
      <c r="K25" s="227"/>
      <c r="L25" s="227"/>
      <c r="M25" s="72"/>
      <c r="N25" s="182"/>
      <c r="O25" s="236" t="s">
        <v>11</v>
      </c>
      <c r="P25" s="28"/>
      <c r="Q25" s="237"/>
      <c r="R25" s="238" t="s">
        <v>12</v>
      </c>
      <c r="S25" s="227"/>
      <c r="T25" s="227"/>
      <c r="U25" s="227"/>
      <c r="V25" s="227"/>
      <c r="W25" s="227"/>
      <c r="X25" s="227"/>
      <c r="Y25" s="227"/>
      <c r="Z25" s="72"/>
    </row>
    <row r="26" spans="1:26" ht="12.75" customHeight="1">
      <c r="A26" s="182"/>
      <c r="B26" s="363" t="s">
        <v>51</v>
      </c>
      <c r="C26" s="363"/>
      <c r="D26" s="363"/>
      <c r="E26" s="363"/>
      <c r="F26" s="363"/>
      <c r="G26" s="363"/>
      <c r="H26" s="363"/>
      <c r="I26" s="363"/>
      <c r="J26" s="363"/>
      <c r="K26" s="363"/>
      <c r="L26" s="363"/>
      <c r="M26" s="72"/>
      <c r="N26" s="182"/>
      <c r="O26" s="359"/>
      <c r="P26" s="359"/>
      <c r="Q26" s="359"/>
      <c r="R26" s="359"/>
      <c r="S26" s="359"/>
      <c r="T26" s="359"/>
      <c r="U26" s="359"/>
      <c r="V26" s="359"/>
      <c r="W26" s="359"/>
      <c r="X26" s="359"/>
      <c r="Y26" s="359"/>
      <c r="Z26" s="72"/>
    </row>
    <row r="27" spans="1:26" ht="12.75" customHeight="1">
      <c r="A27" s="182"/>
      <c r="B27" s="363"/>
      <c r="C27" s="363"/>
      <c r="D27" s="363"/>
      <c r="E27" s="363"/>
      <c r="F27" s="363"/>
      <c r="G27" s="363"/>
      <c r="H27" s="363"/>
      <c r="I27" s="363"/>
      <c r="J27" s="363"/>
      <c r="K27" s="363"/>
      <c r="L27" s="363"/>
      <c r="M27" s="72"/>
      <c r="N27" s="182"/>
      <c r="O27" s="359"/>
      <c r="P27" s="359"/>
      <c r="Q27" s="359"/>
      <c r="R27" s="359"/>
      <c r="S27" s="359"/>
      <c r="T27" s="359"/>
      <c r="U27" s="359"/>
      <c r="V27" s="359"/>
      <c r="W27" s="359"/>
      <c r="X27" s="359"/>
      <c r="Y27" s="359"/>
      <c r="Z27" s="72"/>
    </row>
    <row r="28" spans="1:26" ht="12.75" customHeight="1">
      <c r="A28" s="182"/>
      <c r="B28" s="363"/>
      <c r="C28" s="363"/>
      <c r="D28" s="363"/>
      <c r="E28" s="363"/>
      <c r="F28" s="363"/>
      <c r="G28" s="363"/>
      <c r="H28" s="363"/>
      <c r="I28" s="363"/>
      <c r="J28" s="363"/>
      <c r="K28" s="363"/>
      <c r="L28" s="363"/>
      <c r="M28" s="72"/>
      <c r="N28" s="182"/>
      <c r="O28" s="359"/>
      <c r="P28" s="359"/>
      <c r="Q28" s="359"/>
      <c r="R28" s="359"/>
      <c r="S28" s="359"/>
      <c r="T28" s="359"/>
      <c r="U28" s="359"/>
      <c r="V28" s="359"/>
      <c r="W28" s="359"/>
      <c r="X28" s="359"/>
      <c r="Y28" s="359"/>
      <c r="Z28" s="72"/>
    </row>
    <row r="29" spans="1:26" ht="12.75" customHeight="1">
      <c r="A29" s="182"/>
      <c r="B29" s="363"/>
      <c r="C29" s="363"/>
      <c r="D29" s="363"/>
      <c r="E29" s="363"/>
      <c r="F29" s="363"/>
      <c r="G29" s="363"/>
      <c r="H29" s="363"/>
      <c r="I29" s="363"/>
      <c r="J29" s="363"/>
      <c r="K29" s="363"/>
      <c r="L29" s="363"/>
      <c r="M29" s="72"/>
      <c r="N29" s="182"/>
      <c r="O29" s="359"/>
      <c r="P29" s="359"/>
      <c r="Q29" s="359"/>
      <c r="R29" s="359"/>
      <c r="S29" s="359"/>
      <c r="T29" s="359"/>
      <c r="U29" s="359"/>
      <c r="V29" s="359"/>
      <c r="W29" s="359"/>
      <c r="X29" s="359"/>
      <c r="Y29" s="359"/>
      <c r="Z29" s="72"/>
    </row>
    <row r="30" spans="1:26" ht="13.5" thickBot="1">
      <c r="A30" s="143"/>
      <c r="B30" s="364"/>
      <c r="C30" s="364"/>
      <c r="D30" s="364"/>
      <c r="E30" s="364"/>
      <c r="F30" s="364"/>
      <c r="G30" s="364"/>
      <c r="H30" s="364"/>
      <c r="I30" s="364"/>
      <c r="J30" s="364"/>
      <c r="K30" s="364"/>
      <c r="L30" s="364"/>
      <c r="M30" s="85"/>
      <c r="N30" s="143"/>
      <c r="O30" s="362"/>
      <c r="P30" s="362"/>
      <c r="Q30" s="362"/>
      <c r="R30" s="362"/>
      <c r="S30" s="362"/>
      <c r="T30" s="362"/>
      <c r="U30" s="362"/>
      <c r="V30" s="362"/>
      <c r="W30" s="362"/>
      <c r="X30" s="362"/>
      <c r="Y30" s="362"/>
      <c r="Z30" s="85"/>
    </row>
    <row r="31" spans="1:26" s="155" customFormat="1" ht="17.25">
      <c r="A31" s="181"/>
      <c r="B31" s="361" t="s">
        <v>44</v>
      </c>
      <c r="C31" s="361"/>
      <c r="D31" s="361"/>
      <c r="E31" s="361"/>
      <c r="F31" s="361"/>
      <c r="G31" s="361"/>
      <c r="H31" s="361"/>
      <c r="I31" s="361"/>
      <c r="J31" s="361"/>
      <c r="K31" s="361"/>
      <c r="L31" s="361"/>
      <c r="M31" s="153"/>
      <c r="N31" s="181"/>
      <c r="O31" s="361"/>
      <c r="P31" s="361"/>
      <c r="Q31" s="361"/>
      <c r="R31" s="361"/>
      <c r="S31" s="361"/>
      <c r="T31" s="361"/>
      <c r="U31" s="361"/>
      <c r="V31" s="361"/>
      <c r="W31" s="361"/>
      <c r="X31" s="361"/>
      <c r="Y31" s="361"/>
      <c r="Z31" s="153"/>
    </row>
    <row r="32" spans="1:26" ht="17.25">
      <c r="A32" s="222"/>
      <c r="B32" s="95" t="s">
        <v>338</v>
      </c>
      <c r="C32" s="135"/>
      <c r="D32" s="223" t="s">
        <v>48</v>
      </c>
      <c r="E32" s="199"/>
      <c r="F32" s="223">
        <f>J32+D34</f>
        <v>20</v>
      </c>
      <c r="G32" s="199"/>
      <c r="H32" s="224" t="s">
        <v>304</v>
      </c>
      <c r="I32" s="224"/>
      <c r="J32" s="223">
        <v>20</v>
      </c>
      <c r="K32" s="199" t="s">
        <v>305</v>
      </c>
      <c r="L32" s="223" t="s">
        <v>742</v>
      </c>
      <c r="M32" s="225"/>
      <c r="N32" s="222"/>
      <c r="O32" s="95" t="s">
        <v>338</v>
      </c>
      <c r="P32" s="135"/>
      <c r="Q32" s="223"/>
      <c r="R32" s="199"/>
      <c r="S32" s="223">
        <f>W32+Q34</f>
        <v>0</v>
      </c>
      <c r="T32" s="199"/>
      <c r="U32" s="224" t="s">
        <v>304</v>
      </c>
      <c r="V32" s="224"/>
      <c r="W32" s="223"/>
      <c r="X32" s="199" t="s">
        <v>305</v>
      </c>
      <c r="Y32" s="223"/>
      <c r="Z32" s="225"/>
    </row>
    <row r="33" spans="1:26" ht="16.5">
      <c r="A33" s="182"/>
      <c r="B33" s="236" t="s">
        <v>335</v>
      </c>
      <c r="C33" s="236"/>
      <c r="D33" s="94" t="s">
        <v>776</v>
      </c>
      <c r="E33" s="236"/>
      <c r="F33" s="236" t="s">
        <v>336</v>
      </c>
      <c r="G33" s="236"/>
      <c r="H33" s="94" t="s">
        <v>746</v>
      </c>
      <c r="I33" s="236"/>
      <c r="J33" s="236" t="s">
        <v>337</v>
      </c>
      <c r="K33" s="236"/>
      <c r="L33" s="94" t="s">
        <v>747</v>
      </c>
      <c r="M33" s="72"/>
      <c r="N33" s="182"/>
      <c r="O33" s="236" t="s">
        <v>335</v>
      </c>
      <c r="P33" s="236"/>
      <c r="Q33" s="94"/>
      <c r="R33" s="236"/>
      <c r="S33" s="236" t="s">
        <v>336</v>
      </c>
      <c r="T33" s="236"/>
      <c r="U33" s="94"/>
      <c r="V33" s="236"/>
      <c r="W33" s="236" t="s">
        <v>337</v>
      </c>
      <c r="X33" s="236"/>
      <c r="Y33" s="94"/>
      <c r="Z33" s="72"/>
    </row>
    <row r="34" spans="1:26" ht="17.25">
      <c r="A34" s="182"/>
      <c r="B34" s="236" t="s">
        <v>11</v>
      </c>
      <c r="C34" s="28"/>
      <c r="D34" s="237"/>
      <c r="E34" s="238" t="s">
        <v>12</v>
      </c>
      <c r="F34" s="227"/>
      <c r="G34" s="227"/>
      <c r="H34" s="227"/>
      <c r="I34" s="227"/>
      <c r="J34" s="227"/>
      <c r="K34" s="227"/>
      <c r="L34" s="227"/>
      <c r="M34" s="72"/>
      <c r="N34" s="182"/>
      <c r="O34" s="236" t="s">
        <v>11</v>
      </c>
      <c r="P34" s="28"/>
      <c r="Q34" s="237"/>
      <c r="R34" s="238" t="s">
        <v>12</v>
      </c>
      <c r="S34" s="227"/>
      <c r="T34" s="227"/>
      <c r="U34" s="227"/>
      <c r="V34" s="227"/>
      <c r="W34" s="227"/>
      <c r="X34" s="227"/>
      <c r="Y34" s="227"/>
      <c r="Z34" s="72"/>
    </row>
    <row r="35" spans="1:26" ht="12.75" customHeight="1">
      <c r="A35" s="182"/>
      <c r="B35" s="359" t="s">
        <v>52</v>
      </c>
      <c r="C35" s="359"/>
      <c r="D35" s="359"/>
      <c r="E35" s="359"/>
      <c r="F35" s="359"/>
      <c r="G35" s="359"/>
      <c r="H35" s="359"/>
      <c r="I35" s="359"/>
      <c r="J35" s="359"/>
      <c r="K35" s="359"/>
      <c r="L35" s="359"/>
      <c r="M35" s="72"/>
      <c r="N35" s="182"/>
      <c r="O35" s="359"/>
      <c r="P35" s="359"/>
      <c r="Q35" s="359"/>
      <c r="R35" s="359"/>
      <c r="S35" s="359"/>
      <c r="T35" s="359"/>
      <c r="U35" s="359"/>
      <c r="V35" s="359"/>
      <c r="W35" s="359"/>
      <c r="X35" s="359"/>
      <c r="Y35" s="359"/>
      <c r="Z35" s="72"/>
    </row>
    <row r="36" spans="1:26" ht="12.75" customHeight="1">
      <c r="A36" s="182"/>
      <c r="B36" s="359"/>
      <c r="C36" s="359"/>
      <c r="D36" s="359"/>
      <c r="E36" s="359"/>
      <c r="F36" s="359"/>
      <c r="G36" s="359"/>
      <c r="H36" s="359"/>
      <c r="I36" s="359"/>
      <c r="J36" s="359"/>
      <c r="K36" s="359"/>
      <c r="L36" s="359"/>
      <c r="M36" s="72"/>
      <c r="N36" s="182"/>
      <c r="O36" s="359"/>
      <c r="P36" s="359"/>
      <c r="Q36" s="359"/>
      <c r="R36" s="359"/>
      <c r="S36" s="359"/>
      <c r="T36" s="359"/>
      <c r="U36" s="359"/>
      <c r="V36" s="359"/>
      <c r="W36" s="359"/>
      <c r="X36" s="359"/>
      <c r="Y36" s="359"/>
      <c r="Z36" s="72"/>
    </row>
    <row r="37" spans="1:26" ht="12.75" customHeight="1">
      <c r="A37" s="182"/>
      <c r="B37" s="359"/>
      <c r="C37" s="359"/>
      <c r="D37" s="359"/>
      <c r="E37" s="359"/>
      <c r="F37" s="359"/>
      <c r="G37" s="359"/>
      <c r="H37" s="359"/>
      <c r="I37" s="359"/>
      <c r="J37" s="359"/>
      <c r="K37" s="359"/>
      <c r="L37" s="359"/>
      <c r="M37" s="72"/>
      <c r="N37" s="182"/>
      <c r="O37" s="359"/>
      <c r="P37" s="359"/>
      <c r="Q37" s="359"/>
      <c r="R37" s="359"/>
      <c r="S37" s="359"/>
      <c r="T37" s="359"/>
      <c r="U37" s="359"/>
      <c r="V37" s="359"/>
      <c r="W37" s="359"/>
      <c r="X37" s="359"/>
      <c r="Y37" s="359"/>
      <c r="Z37" s="72"/>
    </row>
    <row r="38" spans="1:26" ht="12.75" customHeight="1">
      <c r="A38" s="182"/>
      <c r="B38" s="359"/>
      <c r="C38" s="359"/>
      <c r="D38" s="359"/>
      <c r="E38" s="359"/>
      <c r="F38" s="359"/>
      <c r="G38" s="359"/>
      <c r="H38" s="359"/>
      <c r="I38" s="359"/>
      <c r="J38" s="359"/>
      <c r="K38" s="359"/>
      <c r="L38" s="359"/>
      <c r="M38" s="72"/>
      <c r="N38" s="182"/>
      <c r="O38" s="359"/>
      <c r="P38" s="359"/>
      <c r="Q38" s="359"/>
      <c r="R38" s="359"/>
      <c r="S38" s="359"/>
      <c r="T38" s="359"/>
      <c r="U38" s="359"/>
      <c r="V38" s="359"/>
      <c r="W38" s="359"/>
      <c r="X38" s="359"/>
      <c r="Y38" s="359"/>
      <c r="Z38" s="72"/>
    </row>
    <row r="39" spans="1:26" ht="13.5" thickBot="1">
      <c r="A39" s="143"/>
      <c r="B39" s="362"/>
      <c r="C39" s="362"/>
      <c r="D39" s="362"/>
      <c r="E39" s="362"/>
      <c r="F39" s="362"/>
      <c r="G39" s="362"/>
      <c r="H39" s="362"/>
      <c r="I39" s="362"/>
      <c r="J39" s="362"/>
      <c r="K39" s="362"/>
      <c r="L39" s="362"/>
      <c r="M39" s="85"/>
      <c r="N39" s="143"/>
      <c r="O39" s="362"/>
      <c r="P39" s="362"/>
      <c r="Q39" s="362"/>
      <c r="R39" s="362"/>
      <c r="S39" s="362"/>
      <c r="T39" s="362"/>
      <c r="U39" s="362"/>
      <c r="V39" s="362"/>
      <c r="W39" s="362"/>
      <c r="X39" s="362"/>
      <c r="Y39" s="362"/>
      <c r="Z39" s="85"/>
    </row>
    <row r="40" spans="1:26" s="155" customFormat="1" ht="17.25">
      <c r="A40" s="181"/>
      <c r="B40" s="361" t="s">
        <v>43</v>
      </c>
      <c r="C40" s="361"/>
      <c r="D40" s="361"/>
      <c r="E40" s="361"/>
      <c r="F40" s="361"/>
      <c r="G40" s="361"/>
      <c r="H40" s="361"/>
      <c r="I40" s="361"/>
      <c r="J40" s="361"/>
      <c r="K40" s="361"/>
      <c r="L40" s="361"/>
      <c r="M40" s="153"/>
      <c r="N40" s="181"/>
      <c r="O40" s="361"/>
      <c r="P40" s="361"/>
      <c r="Q40" s="361"/>
      <c r="R40" s="361"/>
      <c r="S40" s="361"/>
      <c r="T40" s="361"/>
      <c r="U40" s="361"/>
      <c r="V40" s="361"/>
      <c r="W40" s="361"/>
      <c r="X40" s="361"/>
      <c r="Y40" s="361"/>
      <c r="Z40" s="153"/>
    </row>
    <row r="41" spans="1:26" ht="17.25">
      <c r="A41" s="222"/>
      <c r="B41" s="95" t="s">
        <v>338</v>
      </c>
      <c r="C41" s="135"/>
      <c r="D41" s="223" t="s">
        <v>48</v>
      </c>
      <c r="E41" s="199"/>
      <c r="F41" s="223">
        <f>J41+D43</f>
        <v>20</v>
      </c>
      <c r="G41" s="199"/>
      <c r="H41" s="224" t="s">
        <v>304</v>
      </c>
      <c r="I41" s="224"/>
      <c r="J41" s="223">
        <v>20</v>
      </c>
      <c r="K41" s="199" t="s">
        <v>305</v>
      </c>
      <c r="L41" s="223" t="s">
        <v>742</v>
      </c>
      <c r="M41" s="225"/>
      <c r="N41" s="222"/>
      <c r="O41" s="95" t="s">
        <v>338</v>
      </c>
      <c r="P41" s="135"/>
      <c r="Q41" s="223"/>
      <c r="R41" s="199"/>
      <c r="S41" s="223">
        <f>W41+Q43</f>
        <v>0</v>
      </c>
      <c r="T41" s="199"/>
      <c r="U41" s="224" t="s">
        <v>304</v>
      </c>
      <c r="V41" s="224"/>
      <c r="W41" s="223"/>
      <c r="X41" s="199" t="s">
        <v>305</v>
      </c>
      <c r="Y41" s="223"/>
      <c r="Z41" s="225"/>
    </row>
    <row r="42" spans="1:26" ht="16.5">
      <c r="A42" s="182"/>
      <c r="B42" s="236" t="s">
        <v>335</v>
      </c>
      <c r="C42" s="236"/>
      <c r="D42" s="94" t="s">
        <v>776</v>
      </c>
      <c r="E42" s="236"/>
      <c r="F42" s="236" t="s">
        <v>336</v>
      </c>
      <c r="G42" s="236"/>
      <c r="H42" s="94" t="s">
        <v>746</v>
      </c>
      <c r="I42" s="236"/>
      <c r="J42" s="236" t="s">
        <v>337</v>
      </c>
      <c r="K42" s="236"/>
      <c r="L42" s="94" t="s">
        <v>851</v>
      </c>
      <c r="M42" s="72"/>
      <c r="N42" s="182"/>
      <c r="O42" s="236" t="s">
        <v>335</v>
      </c>
      <c r="P42" s="236"/>
      <c r="Q42" s="94"/>
      <c r="R42" s="236"/>
      <c r="S42" s="236" t="s">
        <v>336</v>
      </c>
      <c r="T42" s="236"/>
      <c r="U42" s="94"/>
      <c r="V42" s="236"/>
      <c r="W42" s="236" t="s">
        <v>337</v>
      </c>
      <c r="X42" s="236"/>
      <c r="Y42" s="94"/>
      <c r="Z42" s="72"/>
    </row>
    <row r="43" spans="1:26" ht="17.25">
      <c r="A43" s="182"/>
      <c r="B43" s="236" t="s">
        <v>11</v>
      </c>
      <c r="C43" s="28"/>
      <c r="D43" s="237"/>
      <c r="E43" s="238" t="s">
        <v>12</v>
      </c>
      <c r="F43" s="227"/>
      <c r="G43" s="227"/>
      <c r="H43" s="227"/>
      <c r="I43" s="227"/>
      <c r="J43" s="227"/>
      <c r="K43" s="227"/>
      <c r="L43" s="227"/>
      <c r="M43" s="72"/>
      <c r="N43" s="182"/>
      <c r="O43" s="236" t="s">
        <v>11</v>
      </c>
      <c r="P43" s="28"/>
      <c r="Q43" s="237"/>
      <c r="R43" s="238" t="s">
        <v>12</v>
      </c>
      <c r="S43" s="227"/>
      <c r="T43" s="227"/>
      <c r="U43" s="227"/>
      <c r="V43" s="227"/>
      <c r="W43" s="227"/>
      <c r="X43" s="227"/>
      <c r="Y43" s="227"/>
      <c r="Z43" s="72"/>
    </row>
    <row r="44" spans="1:26" s="93" customFormat="1" ht="12.75" customHeight="1">
      <c r="A44" s="182"/>
      <c r="B44" s="359" t="s">
        <v>53</v>
      </c>
      <c r="C44" s="359"/>
      <c r="D44" s="359"/>
      <c r="E44" s="359"/>
      <c r="F44" s="359"/>
      <c r="G44" s="359"/>
      <c r="H44" s="359"/>
      <c r="I44" s="359"/>
      <c r="J44" s="359"/>
      <c r="K44" s="359"/>
      <c r="L44" s="359"/>
      <c r="M44" s="72"/>
      <c r="N44" s="182"/>
      <c r="O44" s="359"/>
      <c r="P44" s="359"/>
      <c r="Q44" s="359"/>
      <c r="R44" s="359"/>
      <c r="S44" s="359"/>
      <c r="T44" s="359"/>
      <c r="U44" s="359"/>
      <c r="V44" s="359"/>
      <c r="W44" s="359"/>
      <c r="X44" s="359"/>
      <c r="Y44" s="359"/>
      <c r="Z44" s="72"/>
    </row>
    <row r="45" spans="1:26" ht="12.75" customHeight="1">
      <c r="A45" s="182"/>
      <c r="B45" s="359"/>
      <c r="C45" s="359"/>
      <c r="D45" s="359"/>
      <c r="E45" s="359"/>
      <c r="F45" s="359"/>
      <c r="G45" s="359"/>
      <c r="H45" s="359"/>
      <c r="I45" s="359"/>
      <c r="J45" s="359"/>
      <c r="K45" s="359"/>
      <c r="L45" s="359"/>
      <c r="M45" s="72"/>
      <c r="N45" s="182"/>
      <c r="O45" s="359"/>
      <c r="P45" s="359"/>
      <c r="Q45" s="359"/>
      <c r="R45" s="359"/>
      <c r="S45" s="359"/>
      <c r="T45" s="359"/>
      <c r="U45" s="359"/>
      <c r="V45" s="359"/>
      <c r="W45" s="359"/>
      <c r="X45" s="359"/>
      <c r="Y45" s="359"/>
      <c r="Z45" s="72"/>
    </row>
    <row r="46" spans="1:28" ht="12.75" customHeight="1">
      <c r="A46" s="182"/>
      <c r="B46" s="359"/>
      <c r="C46" s="359"/>
      <c r="D46" s="359"/>
      <c r="E46" s="359"/>
      <c r="F46" s="359"/>
      <c r="G46" s="359"/>
      <c r="H46" s="359"/>
      <c r="I46" s="359"/>
      <c r="J46" s="359"/>
      <c r="K46" s="359"/>
      <c r="L46" s="359"/>
      <c r="M46" s="72"/>
      <c r="N46" s="182"/>
      <c r="O46" s="359"/>
      <c r="P46" s="359"/>
      <c r="Q46" s="359"/>
      <c r="R46" s="359"/>
      <c r="S46" s="359"/>
      <c r="T46" s="359"/>
      <c r="U46" s="359"/>
      <c r="V46" s="359"/>
      <c r="W46" s="359"/>
      <c r="X46" s="359"/>
      <c r="Y46" s="359"/>
      <c r="Z46" s="72"/>
      <c r="AA46" s="34" t="s">
        <v>277</v>
      </c>
      <c r="AB46" s="148">
        <f>F5+F14+F23+F32+F41+S5+S14+S23+S32+S41</f>
        <v>160</v>
      </c>
    </row>
    <row r="47" spans="1:29" ht="12.75" customHeight="1">
      <c r="A47" s="182"/>
      <c r="B47" s="359"/>
      <c r="C47" s="359"/>
      <c r="D47" s="359"/>
      <c r="E47" s="359"/>
      <c r="F47" s="359"/>
      <c r="G47" s="359"/>
      <c r="H47" s="359"/>
      <c r="I47" s="359"/>
      <c r="J47" s="359"/>
      <c r="K47" s="359"/>
      <c r="L47" s="359"/>
      <c r="M47" s="72"/>
      <c r="N47" s="182"/>
      <c r="O47" s="359"/>
      <c r="P47" s="359"/>
      <c r="Q47" s="359"/>
      <c r="R47" s="359"/>
      <c r="S47" s="359"/>
      <c r="T47" s="359"/>
      <c r="U47" s="359"/>
      <c r="V47" s="359"/>
      <c r="W47" s="359"/>
      <c r="X47" s="359"/>
      <c r="Y47" s="359"/>
      <c r="Z47" s="72"/>
      <c r="AA47" s="34" t="s">
        <v>347</v>
      </c>
      <c r="AB47" s="148">
        <f>ROUND(AB46/5,0)</f>
        <v>32</v>
      </c>
      <c r="AC47" s="34"/>
    </row>
    <row r="48" spans="1:26" s="113" customFormat="1" ht="9" customHeight="1" thickBot="1">
      <c r="A48" s="143"/>
      <c r="B48" s="362"/>
      <c r="C48" s="362"/>
      <c r="D48" s="362"/>
      <c r="E48" s="362"/>
      <c r="F48" s="362"/>
      <c r="G48" s="362"/>
      <c r="H48" s="362"/>
      <c r="I48" s="362"/>
      <c r="J48" s="362"/>
      <c r="K48" s="362"/>
      <c r="L48" s="362"/>
      <c r="M48" s="85"/>
      <c r="N48" s="143"/>
      <c r="O48" s="362"/>
      <c r="P48" s="362"/>
      <c r="Q48" s="362"/>
      <c r="R48" s="362"/>
      <c r="S48" s="362"/>
      <c r="T48" s="362"/>
      <c r="U48" s="362"/>
      <c r="V48" s="362"/>
      <c r="W48" s="362"/>
      <c r="X48" s="362"/>
      <c r="Y48" s="362"/>
      <c r="Z48" s="85"/>
    </row>
  </sheetData>
  <mergeCells count="31">
    <mergeCell ref="D1:X2"/>
    <mergeCell ref="O35:Y39"/>
    <mergeCell ref="O40:Y40"/>
    <mergeCell ref="B8:L12"/>
    <mergeCell ref="B13:L13"/>
    <mergeCell ref="B17:L21"/>
    <mergeCell ref="B22:L22"/>
    <mergeCell ref="B4:L4"/>
    <mergeCell ref="O4:Y4"/>
    <mergeCell ref="B40:L40"/>
    <mergeCell ref="F7:L7"/>
    <mergeCell ref="F16:L16"/>
    <mergeCell ref="F25:L25"/>
    <mergeCell ref="F34:L34"/>
    <mergeCell ref="S7:Y7"/>
    <mergeCell ref="O22:Y22"/>
    <mergeCell ref="B44:L48"/>
    <mergeCell ref="O17:Y21"/>
    <mergeCell ref="S43:Y43"/>
    <mergeCell ref="F43:L43"/>
    <mergeCell ref="O44:Y48"/>
    <mergeCell ref="O13:Y13"/>
    <mergeCell ref="S25:Y25"/>
    <mergeCell ref="O8:Y12"/>
    <mergeCell ref="S16:Y16"/>
    <mergeCell ref="B35:L39"/>
    <mergeCell ref="O31:Y31"/>
    <mergeCell ref="B26:L30"/>
    <mergeCell ref="B31:L31"/>
    <mergeCell ref="S34:Y34"/>
    <mergeCell ref="O26:Y30"/>
  </mergeCells>
  <printOptions/>
  <pageMargins left="0.75" right="0.75" top="1" bottom="1" header="0.512" footer="0.51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C48"/>
  <sheetViews>
    <sheetView workbookViewId="0" topLeftCell="A22">
      <selection activeCell="Q43" sqref="A1:IV16384"/>
    </sheetView>
  </sheetViews>
  <sheetFormatPr defaultColWidth="9.33203125" defaultRowHeight="12.75"/>
  <cols>
    <col min="1" max="1" width="1.0078125" style="53" customWidth="1"/>
    <col min="2" max="2" width="3.33203125" style="53" customWidth="1"/>
    <col min="3" max="3" width="1.0078125" style="53" customWidth="1"/>
    <col min="4" max="4" width="9.33203125" style="53" customWidth="1"/>
    <col min="5" max="5" width="1.0078125" style="53" customWidth="1"/>
    <col min="6" max="6" width="4.33203125" style="53" customWidth="1"/>
    <col min="7" max="7" width="1.3359375" style="53" customWidth="1"/>
    <col min="8" max="8" width="9.33203125" style="53" customWidth="1"/>
    <col min="9" max="9" width="0.82421875" style="53" customWidth="1"/>
    <col min="10" max="10" width="4.16015625" style="53" customWidth="1"/>
    <col min="11" max="11" width="1.5" style="53" customWidth="1"/>
    <col min="12" max="12" width="9.33203125" style="53" customWidth="1"/>
    <col min="13" max="13" width="0.82421875" style="53" customWidth="1"/>
    <col min="14" max="14" width="1.0078125" style="53" customWidth="1"/>
    <col min="15" max="15" width="3.66015625" style="53" customWidth="1"/>
    <col min="16" max="16" width="0.65625" style="53" customWidth="1"/>
    <col min="17" max="17" width="9.5" style="53" customWidth="1"/>
    <col min="18" max="18" width="1.171875" style="53" customWidth="1"/>
    <col min="19" max="19" width="4.66015625" style="53" customWidth="1"/>
    <col min="20" max="20" width="1.3359375" style="53" customWidth="1"/>
    <col min="21" max="21" width="9.33203125" style="53" customWidth="1"/>
    <col min="22" max="22" width="0.82421875" style="53" customWidth="1"/>
    <col min="23" max="23" width="3.83203125" style="53" customWidth="1"/>
    <col min="24" max="24" width="1.66796875" style="53" customWidth="1"/>
    <col min="25" max="25" width="9.33203125" style="53" customWidth="1"/>
    <col min="26" max="26" width="0.82421875" style="53" customWidth="1"/>
    <col min="27" max="16384" width="9.33203125" style="53" customWidth="1"/>
  </cols>
  <sheetData>
    <row r="1" spans="4:24" s="113" customFormat="1" ht="8.25">
      <c r="D1" s="358" t="s">
        <v>65</v>
      </c>
      <c r="E1" s="299"/>
      <c r="F1" s="299"/>
      <c r="G1" s="299"/>
      <c r="H1" s="299"/>
      <c r="I1" s="299"/>
      <c r="J1" s="299"/>
      <c r="K1" s="299"/>
      <c r="L1" s="299"/>
      <c r="M1" s="299"/>
      <c r="N1" s="299"/>
      <c r="O1" s="299"/>
      <c r="P1" s="299"/>
      <c r="Q1" s="299"/>
      <c r="R1" s="299"/>
      <c r="S1" s="299"/>
      <c r="T1" s="299"/>
      <c r="U1" s="299"/>
      <c r="V1" s="299"/>
      <c r="W1" s="299"/>
      <c r="X1" s="299"/>
    </row>
    <row r="2" spans="4:24" s="113" customFormat="1" ht="9" thickBot="1">
      <c r="D2" s="206"/>
      <c r="E2" s="206"/>
      <c r="F2" s="206"/>
      <c r="G2" s="206"/>
      <c r="H2" s="206"/>
      <c r="I2" s="206"/>
      <c r="J2" s="206"/>
      <c r="K2" s="206"/>
      <c r="L2" s="206"/>
      <c r="M2" s="206"/>
      <c r="N2" s="206"/>
      <c r="O2" s="206"/>
      <c r="P2" s="206"/>
      <c r="Q2" s="206"/>
      <c r="R2" s="206"/>
      <c r="S2" s="206"/>
      <c r="T2" s="206"/>
      <c r="U2" s="206"/>
      <c r="V2" s="206"/>
      <c r="W2" s="206"/>
      <c r="X2" s="206"/>
    </row>
    <row r="3" s="113" customFormat="1" ht="9" thickBot="1"/>
    <row r="4" spans="1:26" s="155" customFormat="1" ht="17.25">
      <c r="A4" s="181"/>
      <c r="B4" s="361" t="s">
        <v>59</v>
      </c>
      <c r="C4" s="361"/>
      <c r="D4" s="361"/>
      <c r="E4" s="361"/>
      <c r="F4" s="361"/>
      <c r="G4" s="361"/>
      <c r="H4" s="361"/>
      <c r="I4" s="361"/>
      <c r="J4" s="361"/>
      <c r="K4" s="361"/>
      <c r="L4" s="361"/>
      <c r="M4" s="153"/>
      <c r="N4" s="181"/>
      <c r="O4" s="361" t="s">
        <v>84</v>
      </c>
      <c r="P4" s="361"/>
      <c r="Q4" s="361"/>
      <c r="R4" s="361"/>
      <c r="S4" s="361"/>
      <c r="T4" s="361"/>
      <c r="U4" s="361"/>
      <c r="V4" s="361"/>
      <c r="W4" s="361"/>
      <c r="X4" s="361"/>
      <c r="Y4" s="361"/>
      <c r="Z4" s="153"/>
    </row>
    <row r="5" spans="1:26" s="155" customFormat="1" ht="17.25">
      <c r="A5" s="222"/>
      <c r="B5" s="95" t="s">
        <v>338</v>
      </c>
      <c r="C5" s="135"/>
      <c r="D5" s="223" t="s">
        <v>66</v>
      </c>
      <c r="E5" s="199"/>
      <c r="F5" s="223">
        <f>J5+D7</f>
        <v>40</v>
      </c>
      <c r="G5" s="199"/>
      <c r="H5" s="224" t="s">
        <v>304</v>
      </c>
      <c r="I5" s="224"/>
      <c r="J5" s="223">
        <v>40</v>
      </c>
      <c r="K5" s="199" t="s">
        <v>305</v>
      </c>
      <c r="L5" s="223" t="s">
        <v>377</v>
      </c>
      <c r="M5" s="225"/>
      <c r="N5" s="222"/>
      <c r="O5" s="95" t="s">
        <v>338</v>
      </c>
      <c r="P5" s="135"/>
      <c r="Q5" s="223" t="s">
        <v>85</v>
      </c>
      <c r="R5" s="199"/>
      <c r="S5" s="223">
        <f>W5+Q7</f>
        <v>15</v>
      </c>
      <c r="T5" s="199"/>
      <c r="U5" s="224" t="s">
        <v>304</v>
      </c>
      <c r="V5" s="224"/>
      <c r="W5" s="223">
        <v>15</v>
      </c>
      <c r="X5" s="199" t="s">
        <v>305</v>
      </c>
      <c r="Y5" s="223" t="s">
        <v>81</v>
      </c>
      <c r="Z5" s="225"/>
    </row>
    <row r="6" spans="1:26" ht="16.5">
      <c r="A6" s="182"/>
      <c r="B6" s="236" t="s">
        <v>335</v>
      </c>
      <c r="C6" s="236"/>
      <c r="D6" s="94" t="s">
        <v>745</v>
      </c>
      <c r="E6" s="236"/>
      <c r="F6" s="236" t="s">
        <v>336</v>
      </c>
      <c r="G6" s="236"/>
      <c r="H6" s="94" t="s">
        <v>751</v>
      </c>
      <c r="I6" s="236"/>
      <c r="J6" s="236" t="s">
        <v>337</v>
      </c>
      <c r="K6" s="236"/>
      <c r="L6" s="94" t="s">
        <v>68</v>
      </c>
      <c r="M6" s="72"/>
      <c r="N6" s="182"/>
      <c r="O6" s="236" t="s">
        <v>335</v>
      </c>
      <c r="P6" s="236"/>
      <c r="Q6" s="94" t="s">
        <v>745</v>
      </c>
      <c r="R6" s="236"/>
      <c r="S6" s="236" t="s">
        <v>336</v>
      </c>
      <c r="T6" s="236"/>
      <c r="U6" s="94" t="s">
        <v>746</v>
      </c>
      <c r="V6" s="236"/>
      <c r="W6" s="236" t="s">
        <v>337</v>
      </c>
      <c r="X6" s="236"/>
      <c r="Y6" s="94" t="s">
        <v>747</v>
      </c>
      <c r="Z6" s="72"/>
    </row>
    <row r="7" spans="1:26" ht="17.25">
      <c r="A7" s="182"/>
      <c r="B7" s="236" t="s">
        <v>13</v>
      </c>
      <c r="C7" s="28"/>
      <c r="D7" s="237"/>
      <c r="E7" s="238" t="s">
        <v>14</v>
      </c>
      <c r="F7" s="227"/>
      <c r="G7" s="227"/>
      <c r="H7" s="227"/>
      <c r="I7" s="227"/>
      <c r="J7" s="227"/>
      <c r="K7" s="227"/>
      <c r="L7" s="227"/>
      <c r="M7" s="72"/>
      <c r="N7" s="182"/>
      <c r="O7" s="236" t="s">
        <v>13</v>
      </c>
      <c r="P7" s="28"/>
      <c r="Q7" s="237"/>
      <c r="R7" s="238" t="s">
        <v>14</v>
      </c>
      <c r="S7" s="227"/>
      <c r="T7" s="227"/>
      <c r="U7" s="227"/>
      <c r="V7" s="227"/>
      <c r="W7" s="227"/>
      <c r="X7" s="227"/>
      <c r="Y7" s="227"/>
      <c r="Z7" s="72"/>
    </row>
    <row r="8" spans="1:26" ht="12.75" customHeight="1">
      <c r="A8" s="182"/>
      <c r="B8" s="372" t="s">
        <v>67</v>
      </c>
      <c r="C8" s="372"/>
      <c r="D8" s="372"/>
      <c r="E8" s="372"/>
      <c r="F8" s="372"/>
      <c r="G8" s="372"/>
      <c r="H8" s="372"/>
      <c r="I8" s="372"/>
      <c r="J8" s="372"/>
      <c r="K8" s="372"/>
      <c r="L8" s="372"/>
      <c r="M8" s="72"/>
      <c r="N8" s="182"/>
      <c r="O8" s="359" t="s">
        <v>83</v>
      </c>
      <c r="P8" s="359"/>
      <c r="Q8" s="359"/>
      <c r="R8" s="359"/>
      <c r="S8" s="359"/>
      <c r="T8" s="359"/>
      <c r="U8" s="359"/>
      <c r="V8" s="359"/>
      <c r="W8" s="359"/>
      <c r="X8" s="359"/>
      <c r="Y8" s="359"/>
      <c r="Z8" s="72"/>
    </row>
    <row r="9" spans="1:26" ht="12.75" customHeight="1">
      <c r="A9" s="182"/>
      <c r="B9" s="372"/>
      <c r="C9" s="372"/>
      <c r="D9" s="372"/>
      <c r="E9" s="372"/>
      <c r="F9" s="372"/>
      <c r="G9" s="372"/>
      <c r="H9" s="372"/>
      <c r="I9" s="372"/>
      <c r="J9" s="372"/>
      <c r="K9" s="372"/>
      <c r="L9" s="372"/>
      <c r="M9" s="72"/>
      <c r="N9" s="182"/>
      <c r="O9" s="359"/>
      <c r="P9" s="359"/>
      <c r="Q9" s="359"/>
      <c r="R9" s="359"/>
      <c r="S9" s="359"/>
      <c r="T9" s="359"/>
      <c r="U9" s="359"/>
      <c r="V9" s="359"/>
      <c r="W9" s="359"/>
      <c r="X9" s="359"/>
      <c r="Y9" s="359"/>
      <c r="Z9" s="72"/>
    </row>
    <row r="10" spans="1:26" ht="12.75" customHeight="1">
      <c r="A10" s="182"/>
      <c r="B10" s="372"/>
      <c r="C10" s="372"/>
      <c r="D10" s="372"/>
      <c r="E10" s="372"/>
      <c r="F10" s="372"/>
      <c r="G10" s="372"/>
      <c r="H10" s="372"/>
      <c r="I10" s="372"/>
      <c r="J10" s="372"/>
      <c r="K10" s="372"/>
      <c r="L10" s="372"/>
      <c r="M10" s="72"/>
      <c r="N10" s="182"/>
      <c r="O10" s="359"/>
      <c r="P10" s="359"/>
      <c r="Q10" s="359"/>
      <c r="R10" s="359"/>
      <c r="S10" s="359"/>
      <c r="T10" s="359"/>
      <c r="U10" s="359"/>
      <c r="V10" s="359"/>
      <c r="W10" s="359"/>
      <c r="X10" s="359"/>
      <c r="Y10" s="359"/>
      <c r="Z10" s="72"/>
    </row>
    <row r="11" spans="1:26" ht="12.75" customHeight="1">
      <c r="A11" s="182"/>
      <c r="B11" s="372"/>
      <c r="C11" s="372"/>
      <c r="D11" s="372"/>
      <c r="E11" s="372"/>
      <c r="F11" s="372"/>
      <c r="G11" s="372"/>
      <c r="H11" s="372"/>
      <c r="I11" s="372"/>
      <c r="J11" s="372"/>
      <c r="K11" s="372"/>
      <c r="L11" s="372"/>
      <c r="M11" s="72"/>
      <c r="N11" s="182"/>
      <c r="O11" s="359"/>
      <c r="P11" s="359"/>
      <c r="Q11" s="359"/>
      <c r="R11" s="359"/>
      <c r="S11" s="359"/>
      <c r="T11" s="359"/>
      <c r="U11" s="359"/>
      <c r="V11" s="359"/>
      <c r="W11" s="359"/>
      <c r="X11" s="359"/>
      <c r="Y11" s="359"/>
      <c r="Z11" s="72"/>
    </row>
    <row r="12" spans="1:26" ht="13.5" thickBot="1">
      <c r="A12" s="143"/>
      <c r="B12" s="373"/>
      <c r="C12" s="373"/>
      <c r="D12" s="373"/>
      <c r="E12" s="373"/>
      <c r="F12" s="373"/>
      <c r="G12" s="373"/>
      <c r="H12" s="373"/>
      <c r="I12" s="373"/>
      <c r="J12" s="373"/>
      <c r="K12" s="373"/>
      <c r="L12" s="373"/>
      <c r="M12" s="85"/>
      <c r="N12" s="143"/>
      <c r="O12" s="362"/>
      <c r="P12" s="362"/>
      <c r="Q12" s="362"/>
      <c r="R12" s="362"/>
      <c r="S12" s="362"/>
      <c r="T12" s="362"/>
      <c r="U12" s="362"/>
      <c r="V12" s="362"/>
      <c r="W12" s="362"/>
      <c r="X12" s="362"/>
      <c r="Y12" s="362"/>
      <c r="Z12" s="85"/>
    </row>
    <row r="13" spans="1:26" s="155" customFormat="1" ht="17.25">
      <c r="A13" s="181"/>
      <c r="B13" s="361" t="s">
        <v>69</v>
      </c>
      <c r="C13" s="361"/>
      <c r="D13" s="361"/>
      <c r="E13" s="361"/>
      <c r="F13" s="361"/>
      <c r="G13" s="361"/>
      <c r="H13" s="361"/>
      <c r="I13" s="361"/>
      <c r="J13" s="361"/>
      <c r="K13" s="361"/>
      <c r="L13" s="361"/>
      <c r="M13" s="153"/>
      <c r="N13" s="181"/>
      <c r="O13" s="361" t="s">
        <v>87</v>
      </c>
      <c r="P13" s="361"/>
      <c r="Q13" s="361"/>
      <c r="R13" s="361"/>
      <c r="S13" s="361"/>
      <c r="T13" s="361"/>
      <c r="U13" s="361"/>
      <c r="V13" s="361"/>
      <c r="W13" s="361"/>
      <c r="X13" s="361"/>
      <c r="Y13" s="361"/>
      <c r="Z13" s="153"/>
    </row>
    <row r="14" spans="1:26" ht="17.25">
      <c r="A14" s="222"/>
      <c r="B14" s="95" t="s">
        <v>338</v>
      </c>
      <c r="C14" s="135"/>
      <c r="D14" s="223" t="s">
        <v>70</v>
      </c>
      <c r="E14" s="199"/>
      <c r="F14" s="223">
        <f>J14+D16</f>
        <v>30</v>
      </c>
      <c r="G14" s="199"/>
      <c r="H14" s="224" t="s">
        <v>304</v>
      </c>
      <c r="I14" s="224"/>
      <c r="J14" s="223">
        <v>30</v>
      </c>
      <c r="K14" s="199" t="s">
        <v>305</v>
      </c>
      <c r="L14" s="223" t="s">
        <v>377</v>
      </c>
      <c r="M14" s="225"/>
      <c r="N14" s="222"/>
      <c r="O14" s="95" t="s">
        <v>338</v>
      </c>
      <c r="P14" s="135"/>
      <c r="Q14" s="223" t="s">
        <v>88</v>
      </c>
      <c r="R14" s="199"/>
      <c r="S14" s="223">
        <f>W14+Q16</f>
        <v>31</v>
      </c>
      <c r="T14" s="199"/>
      <c r="U14" s="224" t="s">
        <v>304</v>
      </c>
      <c r="V14" s="224"/>
      <c r="W14" s="223">
        <v>31</v>
      </c>
      <c r="X14" s="199" t="s">
        <v>305</v>
      </c>
      <c r="Y14" s="223" t="s">
        <v>89</v>
      </c>
      <c r="Z14" s="225"/>
    </row>
    <row r="15" spans="1:26" ht="16.5">
      <c r="A15" s="182"/>
      <c r="B15" s="236" t="s">
        <v>335</v>
      </c>
      <c r="C15" s="236"/>
      <c r="D15" s="94" t="s">
        <v>745</v>
      </c>
      <c r="E15" s="236"/>
      <c r="F15" s="236" t="s">
        <v>336</v>
      </c>
      <c r="G15" s="236"/>
      <c r="H15" s="94" t="s">
        <v>746</v>
      </c>
      <c r="I15" s="236"/>
      <c r="J15" s="236" t="s">
        <v>337</v>
      </c>
      <c r="K15" s="236"/>
      <c r="L15" s="94" t="s">
        <v>747</v>
      </c>
      <c r="M15" s="72"/>
      <c r="N15" s="182"/>
      <c r="O15" s="236" t="s">
        <v>335</v>
      </c>
      <c r="P15" s="236"/>
      <c r="Q15" s="94"/>
      <c r="R15" s="236"/>
      <c r="S15" s="236" t="s">
        <v>336</v>
      </c>
      <c r="T15" s="236"/>
      <c r="U15" s="94"/>
      <c r="V15" s="236"/>
      <c r="W15" s="236" t="s">
        <v>337</v>
      </c>
      <c r="X15" s="236"/>
      <c r="Y15" s="94"/>
      <c r="Z15" s="72"/>
    </row>
    <row r="16" spans="1:26" ht="17.25">
      <c r="A16" s="182"/>
      <c r="B16" s="236" t="s">
        <v>13</v>
      </c>
      <c r="C16" s="28"/>
      <c r="D16" s="237"/>
      <c r="E16" s="238" t="s">
        <v>14</v>
      </c>
      <c r="F16" s="227"/>
      <c r="G16" s="227"/>
      <c r="H16" s="227"/>
      <c r="I16" s="227"/>
      <c r="J16" s="227"/>
      <c r="K16" s="227"/>
      <c r="L16" s="227"/>
      <c r="M16" s="72"/>
      <c r="N16" s="182"/>
      <c r="O16" s="236" t="s">
        <v>13</v>
      </c>
      <c r="P16" s="28"/>
      <c r="Q16" s="237"/>
      <c r="R16" s="238" t="s">
        <v>14</v>
      </c>
      <c r="S16" s="227"/>
      <c r="T16" s="227"/>
      <c r="U16" s="227"/>
      <c r="V16" s="227"/>
      <c r="W16" s="227"/>
      <c r="X16" s="227"/>
      <c r="Y16" s="227"/>
      <c r="Z16" s="72"/>
    </row>
    <row r="17" spans="1:26" ht="12.75" customHeight="1">
      <c r="A17" s="182"/>
      <c r="B17" s="363" t="s">
        <v>71</v>
      </c>
      <c r="C17" s="363"/>
      <c r="D17" s="363"/>
      <c r="E17" s="363"/>
      <c r="F17" s="363"/>
      <c r="G17" s="363"/>
      <c r="H17" s="363"/>
      <c r="I17" s="363"/>
      <c r="J17" s="363"/>
      <c r="K17" s="363"/>
      <c r="L17" s="363"/>
      <c r="M17" s="72"/>
      <c r="N17" s="182"/>
      <c r="O17" s="359" t="s">
        <v>86</v>
      </c>
      <c r="P17" s="359"/>
      <c r="Q17" s="359"/>
      <c r="R17" s="359"/>
      <c r="S17" s="359"/>
      <c r="T17" s="359"/>
      <c r="U17" s="359"/>
      <c r="V17" s="359"/>
      <c r="W17" s="359"/>
      <c r="X17" s="359"/>
      <c r="Y17" s="359"/>
      <c r="Z17" s="72"/>
    </row>
    <row r="18" spans="1:26" ht="12.75" customHeight="1">
      <c r="A18" s="182"/>
      <c r="B18" s="363"/>
      <c r="C18" s="363"/>
      <c r="D18" s="363"/>
      <c r="E18" s="363"/>
      <c r="F18" s="363"/>
      <c r="G18" s="363"/>
      <c r="H18" s="363"/>
      <c r="I18" s="363"/>
      <c r="J18" s="363"/>
      <c r="K18" s="363"/>
      <c r="L18" s="363"/>
      <c r="M18" s="72"/>
      <c r="N18" s="182"/>
      <c r="O18" s="359"/>
      <c r="P18" s="359"/>
      <c r="Q18" s="359"/>
      <c r="R18" s="359"/>
      <c r="S18" s="359"/>
      <c r="T18" s="359"/>
      <c r="U18" s="359"/>
      <c r="V18" s="359"/>
      <c r="W18" s="359"/>
      <c r="X18" s="359"/>
      <c r="Y18" s="359"/>
      <c r="Z18" s="72"/>
    </row>
    <row r="19" spans="1:26" ht="12.75" customHeight="1">
      <c r="A19" s="182"/>
      <c r="B19" s="363"/>
      <c r="C19" s="363"/>
      <c r="D19" s="363"/>
      <c r="E19" s="363"/>
      <c r="F19" s="363"/>
      <c r="G19" s="363"/>
      <c r="H19" s="363"/>
      <c r="I19" s="363"/>
      <c r="J19" s="363"/>
      <c r="K19" s="363"/>
      <c r="L19" s="363"/>
      <c r="M19" s="72"/>
      <c r="N19" s="182"/>
      <c r="O19" s="359"/>
      <c r="P19" s="359"/>
      <c r="Q19" s="359"/>
      <c r="R19" s="359"/>
      <c r="S19" s="359"/>
      <c r="T19" s="359"/>
      <c r="U19" s="359"/>
      <c r="V19" s="359"/>
      <c r="W19" s="359"/>
      <c r="X19" s="359"/>
      <c r="Y19" s="359"/>
      <c r="Z19" s="72"/>
    </row>
    <row r="20" spans="1:26" ht="12.75" customHeight="1">
      <c r="A20" s="182"/>
      <c r="B20" s="363"/>
      <c r="C20" s="363"/>
      <c r="D20" s="363"/>
      <c r="E20" s="363"/>
      <c r="F20" s="363"/>
      <c r="G20" s="363"/>
      <c r="H20" s="363"/>
      <c r="I20" s="363"/>
      <c r="J20" s="363"/>
      <c r="K20" s="363"/>
      <c r="L20" s="363"/>
      <c r="M20" s="72"/>
      <c r="N20" s="182"/>
      <c r="O20" s="359"/>
      <c r="P20" s="359"/>
      <c r="Q20" s="359"/>
      <c r="R20" s="359"/>
      <c r="S20" s="359"/>
      <c r="T20" s="359"/>
      <c r="U20" s="359"/>
      <c r="V20" s="359"/>
      <c r="W20" s="359"/>
      <c r="X20" s="359"/>
      <c r="Y20" s="359"/>
      <c r="Z20" s="72"/>
    </row>
    <row r="21" spans="1:26" ht="13.5" thickBot="1">
      <c r="A21" s="143"/>
      <c r="B21" s="364"/>
      <c r="C21" s="364"/>
      <c r="D21" s="364"/>
      <c r="E21" s="364"/>
      <c r="F21" s="364"/>
      <c r="G21" s="364"/>
      <c r="H21" s="364"/>
      <c r="I21" s="364"/>
      <c r="J21" s="364"/>
      <c r="K21" s="364"/>
      <c r="L21" s="364"/>
      <c r="M21" s="85"/>
      <c r="N21" s="143"/>
      <c r="O21" s="362"/>
      <c r="P21" s="362"/>
      <c r="Q21" s="362"/>
      <c r="R21" s="362"/>
      <c r="S21" s="362"/>
      <c r="T21" s="362"/>
      <c r="U21" s="362"/>
      <c r="V21" s="362"/>
      <c r="W21" s="362"/>
      <c r="X21" s="362"/>
      <c r="Y21" s="362"/>
      <c r="Z21" s="85"/>
    </row>
    <row r="22" spans="1:26" s="155" customFormat="1" ht="17.25">
      <c r="A22" s="181"/>
      <c r="B22" s="361" t="s">
        <v>72</v>
      </c>
      <c r="C22" s="361"/>
      <c r="D22" s="361"/>
      <c r="E22" s="361"/>
      <c r="F22" s="361"/>
      <c r="G22" s="361"/>
      <c r="H22" s="361"/>
      <c r="I22" s="361"/>
      <c r="J22" s="361"/>
      <c r="K22" s="361"/>
      <c r="L22" s="361"/>
      <c r="M22" s="153"/>
      <c r="N22" s="181"/>
      <c r="O22" s="361" t="s">
        <v>90</v>
      </c>
      <c r="P22" s="361"/>
      <c r="Q22" s="361"/>
      <c r="R22" s="361"/>
      <c r="S22" s="361"/>
      <c r="T22" s="361"/>
      <c r="U22" s="361"/>
      <c r="V22" s="361"/>
      <c r="W22" s="361"/>
      <c r="X22" s="361"/>
      <c r="Y22" s="361"/>
      <c r="Z22" s="153"/>
    </row>
    <row r="23" spans="1:26" ht="17.25">
      <c r="A23" s="222"/>
      <c r="B23" s="95" t="s">
        <v>338</v>
      </c>
      <c r="C23" s="135"/>
      <c r="D23" s="223" t="s">
        <v>73</v>
      </c>
      <c r="E23" s="199"/>
      <c r="F23" s="223">
        <f>J23+D25</f>
        <v>35</v>
      </c>
      <c r="G23" s="199"/>
      <c r="H23" s="224" t="s">
        <v>304</v>
      </c>
      <c r="I23" s="224"/>
      <c r="J23" s="223">
        <v>35</v>
      </c>
      <c r="K23" s="199" t="s">
        <v>305</v>
      </c>
      <c r="L23" s="223" t="s">
        <v>377</v>
      </c>
      <c r="M23" s="225"/>
      <c r="N23" s="222"/>
      <c r="O23" s="95" t="s">
        <v>338</v>
      </c>
      <c r="P23" s="135"/>
      <c r="Q23" s="223" t="s">
        <v>847</v>
      </c>
      <c r="R23" s="199"/>
      <c r="S23" s="223">
        <f>W23+Q25</f>
        <v>29</v>
      </c>
      <c r="T23" s="199"/>
      <c r="U23" s="224" t="s">
        <v>304</v>
      </c>
      <c r="V23" s="224"/>
      <c r="W23" s="223">
        <v>25</v>
      </c>
      <c r="X23" s="199" t="s">
        <v>305</v>
      </c>
      <c r="Y23" s="223" t="s">
        <v>91</v>
      </c>
      <c r="Z23" s="225"/>
    </row>
    <row r="24" spans="1:26" ht="16.5">
      <c r="A24" s="182"/>
      <c r="B24" s="236" t="s">
        <v>335</v>
      </c>
      <c r="C24" s="236"/>
      <c r="D24" s="94" t="s">
        <v>745</v>
      </c>
      <c r="E24" s="236"/>
      <c r="F24" s="236" t="s">
        <v>336</v>
      </c>
      <c r="G24" s="236"/>
      <c r="H24" s="94" t="s">
        <v>789</v>
      </c>
      <c r="I24" s="236"/>
      <c r="J24" s="236" t="s">
        <v>337</v>
      </c>
      <c r="K24" s="236"/>
      <c r="L24" s="94" t="s">
        <v>747</v>
      </c>
      <c r="M24" s="72"/>
      <c r="N24" s="182"/>
      <c r="O24" s="236" t="s">
        <v>335</v>
      </c>
      <c r="P24" s="236"/>
      <c r="Q24" s="94" t="s">
        <v>767</v>
      </c>
      <c r="R24" s="236"/>
      <c r="S24" s="236" t="s">
        <v>336</v>
      </c>
      <c r="T24" s="236"/>
      <c r="U24" s="94" t="s">
        <v>751</v>
      </c>
      <c r="V24" s="236"/>
      <c r="W24" s="236" t="s">
        <v>337</v>
      </c>
      <c r="X24" s="236"/>
      <c r="Y24" s="94" t="s">
        <v>851</v>
      </c>
      <c r="Z24" s="72"/>
    </row>
    <row r="25" spans="1:26" ht="17.25">
      <c r="A25" s="182"/>
      <c r="B25" s="236" t="s">
        <v>13</v>
      </c>
      <c r="C25" s="28"/>
      <c r="D25" s="237"/>
      <c r="E25" s="238" t="s">
        <v>14</v>
      </c>
      <c r="F25" s="227"/>
      <c r="G25" s="227"/>
      <c r="H25" s="227"/>
      <c r="I25" s="227"/>
      <c r="J25" s="227"/>
      <c r="K25" s="227"/>
      <c r="L25" s="227"/>
      <c r="M25" s="72"/>
      <c r="N25" s="182"/>
      <c r="O25" s="236" t="s">
        <v>13</v>
      </c>
      <c r="P25" s="28"/>
      <c r="Q25" s="237">
        <v>4</v>
      </c>
      <c r="R25" s="238" t="s">
        <v>14</v>
      </c>
      <c r="S25" s="370" t="s">
        <v>92</v>
      </c>
      <c r="T25" s="370"/>
      <c r="U25" s="370"/>
      <c r="V25" s="370"/>
      <c r="W25" s="370"/>
      <c r="X25" s="370"/>
      <c r="Y25" s="370"/>
      <c r="Z25" s="72"/>
    </row>
    <row r="26" spans="1:26" ht="12.75" customHeight="1">
      <c r="A26" s="182"/>
      <c r="B26" s="368" t="s">
        <v>74</v>
      </c>
      <c r="C26" s="368"/>
      <c r="D26" s="368"/>
      <c r="E26" s="368"/>
      <c r="F26" s="368"/>
      <c r="G26" s="368"/>
      <c r="H26" s="368"/>
      <c r="I26" s="368"/>
      <c r="J26" s="368"/>
      <c r="K26" s="368"/>
      <c r="L26" s="368"/>
      <c r="M26" s="72"/>
      <c r="N26" s="182"/>
      <c r="O26" s="368" t="s">
        <v>93</v>
      </c>
      <c r="P26" s="368"/>
      <c r="Q26" s="368"/>
      <c r="R26" s="368"/>
      <c r="S26" s="368"/>
      <c r="T26" s="368"/>
      <c r="U26" s="368"/>
      <c r="V26" s="368"/>
      <c r="W26" s="368"/>
      <c r="X26" s="368"/>
      <c r="Y26" s="368"/>
      <c r="Z26" s="72"/>
    </row>
    <row r="27" spans="1:26" ht="12.75" customHeight="1">
      <c r="A27" s="182"/>
      <c r="B27" s="368"/>
      <c r="C27" s="368"/>
      <c r="D27" s="368"/>
      <c r="E27" s="368"/>
      <c r="F27" s="368"/>
      <c r="G27" s="368"/>
      <c r="H27" s="368"/>
      <c r="I27" s="368"/>
      <c r="J27" s="368"/>
      <c r="K27" s="368"/>
      <c r="L27" s="368"/>
      <c r="M27" s="72"/>
      <c r="N27" s="182"/>
      <c r="O27" s="368"/>
      <c r="P27" s="368"/>
      <c r="Q27" s="368"/>
      <c r="R27" s="368"/>
      <c r="S27" s="368"/>
      <c r="T27" s="368"/>
      <c r="U27" s="368"/>
      <c r="V27" s="368"/>
      <c r="W27" s="368"/>
      <c r="X27" s="368"/>
      <c r="Y27" s="368"/>
      <c r="Z27" s="72"/>
    </row>
    <row r="28" spans="1:26" ht="12.75" customHeight="1">
      <c r="A28" s="182"/>
      <c r="B28" s="368"/>
      <c r="C28" s="368"/>
      <c r="D28" s="368"/>
      <c r="E28" s="368"/>
      <c r="F28" s="368"/>
      <c r="G28" s="368"/>
      <c r="H28" s="368"/>
      <c r="I28" s="368"/>
      <c r="J28" s="368"/>
      <c r="K28" s="368"/>
      <c r="L28" s="368"/>
      <c r="M28" s="72"/>
      <c r="N28" s="182"/>
      <c r="O28" s="368"/>
      <c r="P28" s="368"/>
      <c r="Q28" s="368"/>
      <c r="R28" s="368"/>
      <c r="S28" s="368"/>
      <c r="T28" s="368"/>
      <c r="U28" s="368"/>
      <c r="V28" s="368"/>
      <c r="W28" s="368"/>
      <c r="X28" s="368"/>
      <c r="Y28" s="368"/>
      <c r="Z28" s="72"/>
    </row>
    <row r="29" spans="1:26" ht="12.75" customHeight="1">
      <c r="A29" s="182"/>
      <c r="B29" s="368"/>
      <c r="C29" s="368"/>
      <c r="D29" s="368"/>
      <c r="E29" s="368"/>
      <c r="F29" s="368"/>
      <c r="G29" s="368"/>
      <c r="H29" s="368"/>
      <c r="I29" s="368"/>
      <c r="J29" s="368"/>
      <c r="K29" s="368"/>
      <c r="L29" s="368"/>
      <c r="M29" s="72"/>
      <c r="N29" s="182"/>
      <c r="O29" s="368"/>
      <c r="P29" s="368"/>
      <c r="Q29" s="368"/>
      <c r="R29" s="368"/>
      <c r="S29" s="368"/>
      <c r="T29" s="368"/>
      <c r="U29" s="368"/>
      <c r="V29" s="368"/>
      <c r="W29" s="368"/>
      <c r="X29" s="368"/>
      <c r="Y29" s="368"/>
      <c r="Z29" s="72"/>
    </row>
    <row r="30" spans="1:26" ht="13.5" thickBot="1">
      <c r="A30" s="143"/>
      <c r="B30" s="369"/>
      <c r="C30" s="369"/>
      <c r="D30" s="369"/>
      <c r="E30" s="369"/>
      <c r="F30" s="369"/>
      <c r="G30" s="369"/>
      <c r="H30" s="369"/>
      <c r="I30" s="369"/>
      <c r="J30" s="369"/>
      <c r="K30" s="369"/>
      <c r="L30" s="369"/>
      <c r="M30" s="85"/>
      <c r="N30" s="143"/>
      <c r="O30" s="369"/>
      <c r="P30" s="369"/>
      <c r="Q30" s="369"/>
      <c r="R30" s="369"/>
      <c r="S30" s="369"/>
      <c r="T30" s="369"/>
      <c r="U30" s="369"/>
      <c r="V30" s="369"/>
      <c r="W30" s="369"/>
      <c r="X30" s="369"/>
      <c r="Y30" s="369"/>
      <c r="Z30" s="85"/>
    </row>
    <row r="31" spans="1:26" s="155" customFormat="1" ht="17.25">
      <c r="A31" s="181"/>
      <c r="B31" s="361" t="s">
        <v>75</v>
      </c>
      <c r="C31" s="361"/>
      <c r="D31" s="361"/>
      <c r="E31" s="361"/>
      <c r="F31" s="361"/>
      <c r="G31" s="361"/>
      <c r="H31" s="361"/>
      <c r="I31" s="361"/>
      <c r="J31" s="361"/>
      <c r="K31" s="361"/>
      <c r="L31" s="361"/>
      <c r="M31" s="153"/>
      <c r="N31" s="181"/>
      <c r="O31" s="361" t="s">
        <v>95</v>
      </c>
      <c r="P31" s="361"/>
      <c r="Q31" s="361"/>
      <c r="R31" s="361"/>
      <c r="S31" s="361"/>
      <c r="T31" s="361"/>
      <c r="U31" s="361"/>
      <c r="V31" s="361"/>
      <c r="W31" s="361"/>
      <c r="X31" s="361"/>
      <c r="Y31" s="361"/>
      <c r="Z31" s="153"/>
    </row>
    <row r="32" spans="1:26" ht="17.25">
      <c r="A32" s="222"/>
      <c r="B32" s="95" t="s">
        <v>338</v>
      </c>
      <c r="C32" s="135"/>
      <c r="D32" s="223" t="s">
        <v>70</v>
      </c>
      <c r="E32" s="199"/>
      <c r="F32" s="223">
        <f>J32+D34</f>
        <v>30</v>
      </c>
      <c r="G32" s="199"/>
      <c r="H32" s="224" t="s">
        <v>304</v>
      </c>
      <c r="I32" s="224"/>
      <c r="J32" s="223">
        <v>30</v>
      </c>
      <c r="K32" s="199" t="s">
        <v>305</v>
      </c>
      <c r="L32" s="223" t="s">
        <v>76</v>
      </c>
      <c r="M32" s="225"/>
      <c r="N32" s="222"/>
      <c r="O32" s="95" t="s">
        <v>338</v>
      </c>
      <c r="P32" s="135"/>
      <c r="Q32" s="223" t="s">
        <v>96</v>
      </c>
      <c r="R32" s="199"/>
      <c r="S32" s="223">
        <f>W32+Q34</f>
        <v>20</v>
      </c>
      <c r="T32" s="199"/>
      <c r="U32" s="224" t="s">
        <v>304</v>
      </c>
      <c r="V32" s="224"/>
      <c r="W32" s="223">
        <v>10</v>
      </c>
      <c r="X32" s="199" t="s">
        <v>305</v>
      </c>
      <c r="Y32" s="223" t="s">
        <v>91</v>
      </c>
      <c r="Z32" s="225"/>
    </row>
    <row r="33" spans="1:26" ht="16.5">
      <c r="A33" s="182"/>
      <c r="B33" s="236" t="s">
        <v>335</v>
      </c>
      <c r="C33" s="236"/>
      <c r="D33" s="94"/>
      <c r="E33" s="236"/>
      <c r="F33" s="236" t="s">
        <v>336</v>
      </c>
      <c r="G33" s="236"/>
      <c r="H33" s="94"/>
      <c r="I33" s="236"/>
      <c r="J33" s="236" t="s">
        <v>337</v>
      </c>
      <c r="K33" s="236"/>
      <c r="L33" s="94"/>
      <c r="M33" s="72"/>
      <c r="N33" s="182"/>
      <c r="O33" s="236" t="s">
        <v>335</v>
      </c>
      <c r="P33" s="236"/>
      <c r="Q33" s="94" t="s">
        <v>745</v>
      </c>
      <c r="R33" s="236"/>
      <c r="S33" s="236" t="s">
        <v>336</v>
      </c>
      <c r="T33" s="236"/>
      <c r="U33" s="94" t="s">
        <v>746</v>
      </c>
      <c r="V33" s="236"/>
      <c r="W33" s="236" t="s">
        <v>337</v>
      </c>
      <c r="X33" s="236"/>
      <c r="Y33" s="94" t="s">
        <v>747</v>
      </c>
      <c r="Z33" s="72"/>
    </row>
    <row r="34" spans="1:26" ht="17.25">
      <c r="A34" s="182"/>
      <c r="B34" s="236" t="s">
        <v>13</v>
      </c>
      <c r="C34" s="28"/>
      <c r="D34" s="237"/>
      <c r="E34" s="238" t="s">
        <v>14</v>
      </c>
      <c r="F34" s="227"/>
      <c r="G34" s="227"/>
      <c r="H34" s="227"/>
      <c r="I34" s="227"/>
      <c r="J34" s="227"/>
      <c r="K34" s="227"/>
      <c r="L34" s="227"/>
      <c r="M34" s="72"/>
      <c r="N34" s="182"/>
      <c r="O34" s="236" t="s">
        <v>13</v>
      </c>
      <c r="P34" s="28"/>
      <c r="Q34" s="237">
        <v>10</v>
      </c>
      <c r="R34" s="238" t="s">
        <v>14</v>
      </c>
      <c r="S34" s="370" t="s">
        <v>99</v>
      </c>
      <c r="T34" s="370"/>
      <c r="U34" s="370"/>
      <c r="V34" s="370"/>
      <c r="W34" s="370"/>
      <c r="X34" s="370"/>
      <c r="Y34" s="370"/>
      <c r="Z34" s="72"/>
    </row>
    <row r="35" spans="1:26" ht="12.75" customHeight="1">
      <c r="A35" s="182"/>
      <c r="B35" s="363" t="s">
        <v>77</v>
      </c>
      <c r="C35" s="363"/>
      <c r="D35" s="363"/>
      <c r="E35" s="363"/>
      <c r="F35" s="363"/>
      <c r="G35" s="363"/>
      <c r="H35" s="363"/>
      <c r="I35" s="363"/>
      <c r="J35" s="363"/>
      <c r="K35" s="363"/>
      <c r="L35" s="363"/>
      <c r="M35" s="72"/>
      <c r="N35" s="182"/>
      <c r="O35" s="363" t="s">
        <v>94</v>
      </c>
      <c r="P35" s="363"/>
      <c r="Q35" s="363"/>
      <c r="R35" s="363"/>
      <c r="S35" s="363"/>
      <c r="T35" s="363"/>
      <c r="U35" s="363"/>
      <c r="V35" s="363"/>
      <c r="W35" s="363"/>
      <c r="X35" s="363"/>
      <c r="Y35" s="363"/>
      <c r="Z35" s="72"/>
    </row>
    <row r="36" spans="1:26" ht="12.75" customHeight="1">
      <c r="A36" s="182"/>
      <c r="B36" s="363"/>
      <c r="C36" s="363"/>
      <c r="D36" s="363"/>
      <c r="E36" s="363"/>
      <c r="F36" s="363"/>
      <c r="G36" s="363"/>
      <c r="H36" s="363"/>
      <c r="I36" s="363"/>
      <c r="J36" s="363"/>
      <c r="K36" s="363"/>
      <c r="L36" s="363"/>
      <c r="M36" s="72"/>
      <c r="N36" s="182"/>
      <c r="O36" s="363"/>
      <c r="P36" s="363"/>
      <c r="Q36" s="363"/>
      <c r="R36" s="363"/>
      <c r="S36" s="363"/>
      <c r="T36" s="363"/>
      <c r="U36" s="363"/>
      <c r="V36" s="363"/>
      <c r="W36" s="363"/>
      <c r="X36" s="363"/>
      <c r="Y36" s="363"/>
      <c r="Z36" s="72"/>
    </row>
    <row r="37" spans="1:26" ht="12.75" customHeight="1">
      <c r="A37" s="182"/>
      <c r="B37" s="363"/>
      <c r="C37" s="363"/>
      <c r="D37" s="363"/>
      <c r="E37" s="363"/>
      <c r="F37" s="363"/>
      <c r="G37" s="363"/>
      <c r="H37" s="363"/>
      <c r="I37" s="363"/>
      <c r="J37" s="363"/>
      <c r="K37" s="363"/>
      <c r="L37" s="363"/>
      <c r="M37" s="72"/>
      <c r="N37" s="182"/>
      <c r="O37" s="363"/>
      <c r="P37" s="363"/>
      <c r="Q37" s="363"/>
      <c r="R37" s="363"/>
      <c r="S37" s="363"/>
      <c r="T37" s="363"/>
      <c r="U37" s="363"/>
      <c r="V37" s="363"/>
      <c r="W37" s="363"/>
      <c r="X37" s="363"/>
      <c r="Y37" s="363"/>
      <c r="Z37" s="72"/>
    </row>
    <row r="38" spans="1:26" ht="12.75" customHeight="1">
      <c r="A38" s="182"/>
      <c r="B38" s="363"/>
      <c r="C38" s="363"/>
      <c r="D38" s="363"/>
      <c r="E38" s="363"/>
      <c r="F38" s="363"/>
      <c r="G38" s="363"/>
      <c r="H38" s="363"/>
      <c r="I38" s="363"/>
      <c r="J38" s="363"/>
      <c r="K38" s="363"/>
      <c r="L38" s="363"/>
      <c r="M38" s="72"/>
      <c r="N38" s="182"/>
      <c r="O38" s="363"/>
      <c r="P38" s="363"/>
      <c r="Q38" s="363"/>
      <c r="R38" s="363"/>
      <c r="S38" s="363"/>
      <c r="T38" s="363"/>
      <c r="U38" s="363"/>
      <c r="V38" s="363"/>
      <c r="W38" s="363"/>
      <c r="X38" s="363"/>
      <c r="Y38" s="363"/>
      <c r="Z38" s="72"/>
    </row>
    <row r="39" spans="1:26" ht="13.5" thickBot="1">
      <c r="A39" s="143"/>
      <c r="B39" s="364"/>
      <c r="C39" s="364"/>
      <c r="D39" s="364"/>
      <c r="E39" s="364"/>
      <c r="F39" s="364"/>
      <c r="G39" s="364"/>
      <c r="H39" s="364"/>
      <c r="I39" s="364"/>
      <c r="J39" s="364"/>
      <c r="K39" s="364"/>
      <c r="L39" s="364"/>
      <c r="M39" s="85"/>
      <c r="N39" s="143"/>
      <c r="O39" s="364"/>
      <c r="P39" s="364"/>
      <c r="Q39" s="364"/>
      <c r="R39" s="364"/>
      <c r="S39" s="364"/>
      <c r="T39" s="364"/>
      <c r="U39" s="364"/>
      <c r="V39" s="364"/>
      <c r="W39" s="364"/>
      <c r="X39" s="364"/>
      <c r="Y39" s="364"/>
      <c r="Z39" s="85"/>
    </row>
    <row r="40" spans="1:26" s="155" customFormat="1" ht="17.25">
      <c r="A40" s="181"/>
      <c r="B40" s="361" t="s">
        <v>79</v>
      </c>
      <c r="C40" s="361"/>
      <c r="D40" s="361"/>
      <c r="E40" s="361"/>
      <c r="F40" s="361"/>
      <c r="G40" s="361"/>
      <c r="H40" s="361"/>
      <c r="I40" s="361"/>
      <c r="J40" s="361"/>
      <c r="K40" s="361"/>
      <c r="L40" s="361"/>
      <c r="M40" s="153"/>
      <c r="N40" s="181"/>
      <c r="O40" s="361" t="s">
        <v>98</v>
      </c>
      <c r="P40" s="361"/>
      <c r="Q40" s="361"/>
      <c r="R40" s="361"/>
      <c r="S40" s="361"/>
      <c r="T40" s="361"/>
      <c r="U40" s="361"/>
      <c r="V40" s="361"/>
      <c r="W40" s="361"/>
      <c r="X40" s="361"/>
      <c r="Y40" s="361"/>
      <c r="Z40" s="153"/>
    </row>
    <row r="41" spans="1:26" ht="17.25">
      <c r="A41" s="222"/>
      <c r="B41" s="95" t="s">
        <v>338</v>
      </c>
      <c r="C41" s="135"/>
      <c r="D41" s="223" t="s">
        <v>80</v>
      </c>
      <c r="E41" s="199"/>
      <c r="F41" s="223">
        <f>J41+D43</f>
        <v>24</v>
      </c>
      <c r="G41" s="199"/>
      <c r="H41" s="224" t="s">
        <v>304</v>
      </c>
      <c r="I41" s="224"/>
      <c r="J41" s="223">
        <v>15</v>
      </c>
      <c r="K41" s="199" t="s">
        <v>305</v>
      </c>
      <c r="L41" s="223" t="s">
        <v>81</v>
      </c>
      <c r="M41" s="225"/>
      <c r="N41" s="222"/>
      <c r="O41" s="95" t="s">
        <v>338</v>
      </c>
      <c r="P41" s="135"/>
      <c r="Q41" s="223" t="s">
        <v>101</v>
      </c>
      <c r="R41" s="199"/>
      <c r="S41" s="223">
        <f>W41+Q43</f>
        <v>20</v>
      </c>
      <c r="T41" s="199"/>
      <c r="U41" s="224" t="s">
        <v>304</v>
      </c>
      <c r="V41" s="224"/>
      <c r="W41" s="223">
        <v>10</v>
      </c>
      <c r="X41" s="199" t="s">
        <v>305</v>
      </c>
      <c r="Y41" s="223" t="s">
        <v>91</v>
      </c>
      <c r="Z41" s="225"/>
    </row>
    <row r="42" spans="1:26" ht="16.5">
      <c r="A42" s="182"/>
      <c r="B42" s="236" t="s">
        <v>335</v>
      </c>
      <c r="C42" s="236"/>
      <c r="D42" s="94" t="s">
        <v>745</v>
      </c>
      <c r="E42" s="236"/>
      <c r="F42" s="236" t="s">
        <v>336</v>
      </c>
      <c r="G42" s="236"/>
      <c r="H42" s="94" t="s">
        <v>749</v>
      </c>
      <c r="I42" s="236"/>
      <c r="J42" s="236" t="s">
        <v>337</v>
      </c>
      <c r="K42" s="236"/>
      <c r="L42" s="94" t="s">
        <v>747</v>
      </c>
      <c r="M42" s="72"/>
      <c r="N42" s="182"/>
      <c r="O42" s="236" t="s">
        <v>335</v>
      </c>
      <c r="P42" s="236"/>
      <c r="Q42" s="94" t="s">
        <v>745</v>
      </c>
      <c r="R42" s="236"/>
      <c r="S42" s="236" t="s">
        <v>336</v>
      </c>
      <c r="T42" s="236"/>
      <c r="U42" s="94" t="s">
        <v>749</v>
      </c>
      <c r="V42" s="236"/>
      <c r="W42" s="236" t="s">
        <v>337</v>
      </c>
      <c r="X42" s="236"/>
      <c r="Y42" s="94" t="s">
        <v>851</v>
      </c>
      <c r="Z42" s="72"/>
    </row>
    <row r="43" spans="1:26" ht="17.25">
      <c r="A43" s="182"/>
      <c r="B43" s="236" t="s">
        <v>13</v>
      </c>
      <c r="C43" s="28"/>
      <c r="D43" s="237">
        <v>9</v>
      </c>
      <c r="E43" s="238" t="s">
        <v>14</v>
      </c>
      <c r="F43" s="371" t="s">
        <v>82</v>
      </c>
      <c r="G43" s="371"/>
      <c r="H43" s="371"/>
      <c r="I43" s="371"/>
      <c r="J43" s="371"/>
      <c r="K43" s="371"/>
      <c r="L43" s="371"/>
      <c r="M43" s="72"/>
      <c r="N43" s="182"/>
      <c r="O43" s="236" t="s">
        <v>13</v>
      </c>
      <c r="P43" s="28"/>
      <c r="Q43" s="237">
        <v>10</v>
      </c>
      <c r="R43" s="238" t="s">
        <v>14</v>
      </c>
      <c r="S43" s="370" t="s">
        <v>100</v>
      </c>
      <c r="T43" s="370"/>
      <c r="U43" s="370"/>
      <c r="V43" s="370"/>
      <c r="W43" s="370"/>
      <c r="X43" s="370"/>
      <c r="Y43" s="370"/>
      <c r="Z43" s="72"/>
    </row>
    <row r="44" spans="1:26" s="93" customFormat="1" ht="12.75" customHeight="1">
      <c r="A44" s="182"/>
      <c r="B44" s="368" t="s">
        <v>78</v>
      </c>
      <c r="C44" s="368"/>
      <c r="D44" s="368"/>
      <c r="E44" s="368"/>
      <c r="F44" s="368"/>
      <c r="G44" s="368"/>
      <c r="H44" s="368"/>
      <c r="I44" s="368"/>
      <c r="J44" s="368"/>
      <c r="K44" s="368"/>
      <c r="L44" s="368"/>
      <c r="M44" s="72"/>
      <c r="N44" s="182"/>
      <c r="O44" s="363" t="s">
        <v>97</v>
      </c>
      <c r="P44" s="363"/>
      <c r="Q44" s="363"/>
      <c r="R44" s="363"/>
      <c r="S44" s="363"/>
      <c r="T44" s="363"/>
      <c r="U44" s="363"/>
      <c r="V44" s="363"/>
      <c r="W44" s="363"/>
      <c r="X44" s="363"/>
      <c r="Y44" s="363"/>
      <c r="Z44" s="72"/>
    </row>
    <row r="45" spans="1:26" ht="12.75" customHeight="1">
      <c r="A45" s="182"/>
      <c r="B45" s="368"/>
      <c r="C45" s="368"/>
      <c r="D45" s="368"/>
      <c r="E45" s="368"/>
      <c r="F45" s="368"/>
      <c r="G45" s="368"/>
      <c r="H45" s="368"/>
      <c r="I45" s="368"/>
      <c r="J45" s="368"/>
      <c r="K45" s="368"/>
      <c r="L45" s="368"/>
      <c r="M45" s="72"/>
      <c r="N45" s="182"/>
      <c r="O45" s="363"/>
      <c r="P45" s="363"/>
      <c r="Q45" s="363"/>
      <c r="R45" s="363"/>
      <c r="S45" s="363"/>
      <c r="T45" s="363"/>
      <c r="U45" s="363"/>
      <c r="V45" s="363"/>
      <c r="W45" s="363"/>
      <c r="X45" s="363"/>
      <c r="Y45" s="363"/>
      <c r="Z45" s="72"/>
    </row>
    <row r="46" spans="1:28" ht="12.75" customHeight="1">
      <c r="A46" s="182"/>
      <c r="B46" s="368"/>
      <c r="C46" s="368"/>
      <c r="D46" s="368"/>
      <c r="E46" s="368"/>
      <c r="F46" s="368"/>
      <c r="G46" s="368"/>
      <c r="H46" s="368"/>
      <c r="I46" s="368"/>
      <c r="J46" s="368"/>
      <c r="K46" s="368"/>
      <c r="L46" s="368"/>
      <c r="M46" s="72"/>
      <c r="N46" s="182"/>
      <c r="O46" s="363"/>
      <c r="P46" s="363"/>
      <c r="Q46" s="363"/>
      <c r="R46" s="363"/>
      <c r="S46" s="363"/>
      <c r="T46" s="363"/>
      <c r="U46" s="363"/>
      <c r="V46" s="363"/>
      <c r="W46" s="363"/>
      <c r="X46" s="363"/>
      <c r="Y46" s="363"/>
      <c r="Z46" s="72"/>
      <c r="AA46" s="34" t="s">
        <v>277</v>
      </c>
      <c r="AB46" s="148">
        <f>F5+F14+F23+F32+F41+S5+S14+S23+S32+S41</f>
        <v>274</v>
      </c>
    </row>
    <row r="47" spans="1:29" ht="12.75" customHeight="1">
      <c r="A47" s="182"/>
      <c r="B47" s="368"/>
      <c r="C47" s="368"/>
      <c r="D47" s="368"/>
      <c r="E47" s="368"/>
      <c r="F47" s="368"/>
      <c r="G47" s="368"/>
      <c r="H47" s="368"/>
      <c r="I47" s="368"/>
      <c r="J47" s="368"/>
      <c r="K47" s="368"/>
      <c r="L47" s="368"/>
      <c r="M47" s="72"/>
      <c r="N47" s="182"/>
      <c r="O47" s="363"/>
      <c r="P47" s="363"/>
      <c r="Q47" s="363"/>
      <c r="R47" s="363"/>
      <c r="S47" s="363"/>
      <c r="T47" s="363"/>
      <c r="U47" s="363"/>
      <c r="V47" s="363"/>
      <c r="W47" s="363"/>
      <c r="X47" s="363"/>
      <c r="Y47" s="363"/>
      <c r="Z47" s="72"/>
      <c r="AA47" s="34" t="s">
        <v>347</v>
      </c>
      <c r="AB47" s="148">
        <f>ROUND(AB46/5,0)</f>
        <v>55</v>
      </c>
      <c r="AC47" s="34"/>
    </row>
    <row r="48" spans="1:26" s="113" customFormat="1" ht="9" customHeight="1" thickBot="1">
      <c r="A48" s="143"/>
      <c r="B48" s="369"/>
      <c r="C48" s="369"/>
      <c r="D48" s="369"/>
      <c r="E48" s="369"/>
      <c r="F48" s="369"/>
      <c r="G48" s="369"/>
      <c r="H48" s="369"/>
      <c r="I48" s="369"/>
      <c r="J48" s="369"/>
      <c r="K48" s="369"/>
      <c r="L48" s="369"/>
      <c r="M48" s="85"/>
      <c r="N48" s="143"/>
      <c r="O48" s="364"/>
      <c r="P48" s="364"/>
      <c r="Q48" s="364"/>
      <c r="R48" s="364"/>
      <c r="S48" s="364"/>
      <c r="T48" s="364"/>
      <c r="U48" s="364"/>
      <c r="V48" s="364"/>
      <c r="W48" s="364"/>
      <c r="X48" s="364"/>
      <c r="Y48" s="364"/>
      <c r="Z48" s="85"/>
    </row>
  </sheetData>
  <mergeCells count="31">
    <mergeCell ref="D1:X2"/>
    <mergeCell ref="O35:Y39"/>
    <mergeCell ref="O40:Y40"/>
    <mergeCell ref="B8:L12"/>
    <mergeCell ref="B13:L13"/>
    <mergeCell ref="B17:L21"/>
    <mergeCell ref="B22:L22"/>
    <mergeCell ref="B4:L4"/>
    <mergeCell ref="O4:Y4"/>
    <mergeCell ref="B40:L40"/>
    <mergeCell ref="F7:L7"/>
    <mergeCell ref="F16:L16"/>
    <mergeCell ref="F25:L25"/>
    <mergeCell ref="F34:L34"/>
    <mergeCell ref="S7:Y7"/>
    <mergeCell ref="O22:Y22"/>
    <mergeCell ref="B44:L48"/>
    <mergeCell ref="O17:Y21"/>
    <mergeCell ref="S43:Y43"/>
    <mergeCell ref="F43:L43"/>
    <mergeCell ref="O44:Y48"/>
    <mergeCell ref="O13:Y13"/>
    <mergeCell ref="S25:Y25"/>
    <mergeCell ref="O8:Y12"/>
    <mergeCell ref="S16:Y16"/>
    <mergeCell ref="B35:L39"/>
    <mergeCell ref="O31:Y31"/>
    <mergeCell ref="B26:L30"/>
    <mergeCell ref="B31:L31"/>
    <mergeCell ref="S34:Y34"/>
    <mergeCell ref="O26:Y30"/>
  </mergeCells>
  <printOptions/>
  <pageMargins left="0.75" right="0.75" top="1" bottom="1" header="0.512" footer="0.51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AC48"/>
  <sheetViews>
    <sheetView workbookViewId="0" topLeftCell="A22">
      <selection activeCell="O44" sqref="A1:IV16384"/>
    </sheetView>
  </sheetViews>
  <sheetFormatPr defaultColWidth="9.33203125" defaultRowHeight="12.75"/>
  <cols>
    <col min="1" max="1" width="1.0078125" style="53" customWidth="1"/>
    <col min="2" max="2" width="3.33203125" style="53" customWidth="1"/>
    <col min="3" max="3" width="1.0078125" style="53" customWidth="1"/>
    <col min="4" max="4" width="9.33203125" style="53" customWidth="1"/>
    <col min="5" max="5" width="1.0078125" style="53" customWidth="1"/>
    <col min="6" max="6" width="4.33203125" style="53" customWidth="1"/>
    <col min="7" max="7" width="1.3359375" style="53" customWidth="1"/>
    <col min="8" max="8" width="9.33203125" style="53" customWidth="1"/>
    <col min="9" max="9" width="0.82421875" style="53" customWidth="1"/>
    <col min="10" max="10" width="4.16015625" style="53" customWidth="1"/>
    <col min="11" max="11" width="1.5" style="53" customWidth="1"/>
    <col min="12" max="12" width="9.33203125" style="53" customWidth="1"/>
    <col min="13" max="13" width="0.82421875" style="53" customWidth="1"/>
    <col min="14" max="14" width="1.0078125" style="53" customWidth="1"/>
    <col min="15" max="15" width="3.66015625" style="53" customWidth="1"/>
    <col min="16" max="16" width="0.65625" style="53" customWidth="1"/>
    <col min="17" max="17" width="9.5" style="53" customWidth="1"/>
    <col min="18" max="18" width="1.171875" style="53" customWidth="1"/>
    <col min="19" max="19" width="4.66015625" style="53" customWidth="1"/>
    <col min="20" max="20" width="1.3359375" style="53" customWidth="1"/>
    <col min="21" max="21" width="9.33203125" style="53" customWidth="1"/>
    <col min="22" max="22" width="0.82421875" style="53" customWidth="1"/>
    <col min="23" max="23" width="3.83203125" style="53" customWidth="1"/>
    <col min="24" max="24" width="1.66796875" style="53" customWidth="1"/>
    <col min="25" max="25" width="9.33203125" style="53" customWidth="1"/>
    <col min="26" max="26" width="0.82421875" style="53" customWidth="1"/>
    <col min="27" max="16384" width="9.33203125" style="53" customWidth="1"/>
  </cols>
  <sheetData>
    <row r="1" spans="4:24" s="113" customFormat="1" ht="8.25">
      <c r="D1" s="358" t="s">
        <v>64</v>
      </c>
      <c r="E1" s="299"/>
      <c r="F1" s="299"/>
      <c r="G1" s="299"/>
      <c r="H1" s="299"/>
      <c r="I1" s="299"/>
      <c r="J1" s="299"/>
      <c r="K1" s="299"/>
      <c r="L1" s="299"/>
      <c r="M1" s="299"/>
      <c r="N1" s="299"/>
      <c r="O1" s="299"/>
      <c r="P1" s="299"/>
      <c r="Q1" s="299"/>
      <c r="R1" s="299"/>
      <c r="S1" s="299"/>
      <c r="T1" s="299"/>
      <c r="U1" s="299"/>
      <c r="V1" s="299"/>
      <c r="W1" s="299"/>
      <c r="X1" s="299"/>
    </row>
    <row r="2" spans="4:24" s="113" customFormat="1" ht="9" thickBot="1">
      <c r="D2" s="206"/>
      <c r="E2" s="206"/>
      <c r="F2" s="206"/>
      <c r="G2" s="206"/>
      <c r="H2" s="206"/>
      <c r="I2" s="206"/>
      <c r="J2" s="206"/>
      <c r="K2" s="206"/>
      <c r="L2" s="206"/>
      <c r="M2" s="206"/>
      <c r="N2" s="206"/>
      <c r="O2" s="206"/>
      <c r="P2" s="206"/>
      <c r="Q2" s="206"/>
      <c r="R2" s="206"/>
      <c r="S2" s="206"/>
      <c r="T2" s="206"/>
      <c r="U2" s="206"/>
      <c r="V2" s="206"/>
      <c r="W2" s="206"/>
      <c r="X2" s="206"/>
    </row>
    <row r="3" s="113" customFormat="1" ht="9" thickBot="1"/>
    <row r="4" spans="1:26" s="155" customFormat="1" ht="17.25">
      <c r="A4" s="181"/>
      <c r="B4" s="361" t="s">
        <v>104</v>
      </c>
      <c r="C4" s="361"/>
      <c r="D4" s="361"/>
      <c r="E4" s="361"/>
      <c r="F4" s="361"/>
      <c r="G4" s="361"/>
      <c r="H4" s="361"/>
      <c r="I4" s="361"/>
      <c r="J4" s="361"/>
      <c r="K4" s="361"/>
      <c r="L4" s="361"/>
      <c r="M4" s="153"/>
      <c r="N4" s="181"/>
      <c r="O4" s="361" t="s">
        <v>119</v>
      </c>
      <c r="P4" s="361"/>
      <c r="Q4" s="361"/>
      <c r="R4" s="361"/>
      <c r="S4" s="361"/>
      <c r="T4" s="361"/>
      <c r="U4" s="361"/>
      <c r="V4" s="361"/>
      <c r="W4" s="361"/>
      <c r="X4" s="361"/>
      <c r="Y4" s="361"/>
      <c r="Z4" s="153"/>
    </row>
    <row r="5" spans="1:26" s="155" customFormat="1" ht="17.25">
      <c r="A5" s="222"/>
      <c r="B5" s="95" t="s">
        <v>338</v>
      </c>
      <c r="C5" s="135"/>
      <c r="D5" s="223" t="s">
        <v>103</v>
      </c>
      <c r="E5" s="199"/>
      <c r="F5" s="223">
        <f>J5+D7</f>
        <v>20</v>
      </c>
      <c r="G5" s="199"/>
      <c r="H5" s="224" t="s">
        <v>304</v>
      </c>
      <c r="I5" s="224"/>
      <c r="J5" s="223">
        <v>10</v>
      </c>
      <c r="K5" s="199" t="s">
        <v>305</v>
      </c>
      <c r="L5" s="223" t="s">
        <v>377</v>
      </c>
      <c r="M5" s="225"/>
      <c r="N5" s="222"/>
      <c r="O5" s="95" t="s">
        <v>338</v>
      </c>
      <c r="P5" s="135"/>
      <c r="Q5" s="223" t="s">
        <v>121</v>
      </c>
      <c r="R5" s="199"/>
      <c r="S5" s="223">
        <f>W5+Q7</f>
        <v>29</v>
      </c>
      <c r="T5" s="199"/>
      <c r="U5" s="224" t="s">
        <v>304</v>
      </c>
      <c r="V5" s="224"/>
      <c r="W5" s="223">
        <v>25</v>
      </c>
      <c r="X5" s="199" t="s">
        <v>305</v>
      </c>
      <c r="Y5" s="223" t="s">
        <v>91</v>
      </c>
      <c r="Z5" s="225"/>
    </row>
    <row r="6" spans="1:26" ht="16.5">
      <c r="A6" s="182"/>
      <c r="B6" s="236" t="s">
        <v>335</v>
      </c>
      <c r="C6" s="236"/>
      <c r="D6" s="94" t="s">
        <v>745</v>
      </c>
      <c r="E6" s="236"/>
      <c r="F6" s="236" t="s">
        <v>336</v>
      </c>
      <c r="G6" s="236"/>
      <c r="H6" s="94" t="s">
        <v>746</v>
      </c>
      <c r="I6" s="236"/>
      <c r="J6" s="236" t="s">
        <v>337</v>
      </c>
      <c r="K6" s="236"/>
      <c r="L6" s="94" t="s">
        <v>851</v>
      </c>
      <c r="M6" s="72"/>
      <c r="N6" s="182"/>
      <c r="O6" s="236" t="s">
        <v>335</v>
      </c>
      <c r="P6" s="236"/>
      <c r="Q6" s="94" t="s">
        <v>764</v>
      </c>
      <c r="R6" s="236"/>
      <c r="S6" s="236" t="s">
        <v>336</v>
      </c>
      <c r="T6" s="236"/>
      <c r="U6" s="94" t="s">
        <v>751</v>
      </c>
      <c r="V6" s="236"/>
      <c r="W6" s="236" t="s">
        <v>337</v>
      </c>
      <c r="X6" s="236"/>
      <c r="Y6" s="94" t="s">
        <v>747</v>
      </c>
      <c r="Z6" s="72"/>
    </row>
    <row r="7" spans="1:26" ht="17.25">
      <c r="A7" s="182"/>
      <c r="B7" s="236" t="s">
        <v>60</v>
      </c>
      <c r="C7" s="28"/>
      <c r="D7" s="237">
        <v>10</v>
      </c>
      <c r="E7" s="238" t="s">
        <v>61</v>
      </c>
      <c r="F7" s="370" t="s">
        <v>105</v>
      </c>
      <c r="G7" s="370"/>
      <c r="H7" s="370"/>
      <c r="I7" s="370"/>
      <c r="J7" s="370"/>
      <c r="K7" s="370"/>
      <c r="L7" s="370"/>
      <c r="M7" s="72"/>
      <c r="N7" s="182"/>
      <c r="O7" s="236" t="s">
        <v>60</v>
      </c>
      <c r="P7" s="28"/>
      <c r="Q7" s="237">
        <v>4</v>
      </c>
      <c r="R7" s="238" t="s">
        <v>61</v>
      </c>
      <c r="S7" s="370" t="s">
        <v>118</v>
      </c>
      <c r="T7" s="370"/>
      <c r="U7" s="370"/>
      <c r="V7" s="370"/>
      <c r="W7" s="370"/>
      <c r="X7" s="370"/>
      <c r="Y7" s="370"/>
      <c r="Z7" s="72"/>
    </row>
    <row r="8" spans="1:26" ht="12.75" customHeight="1">
      <c r="A8" s="182"/>
      <c r="B8" s="368" t="s">
        <v>102</v>
      </c>
      <c r="C8" s="368"/>
      <c r="D8" s="368"/>
      <c r="E8" s="368"/>
      <c r="F8" s="368"/>
      <c r="G8" s="368"/>
      <c r="H8" s="368"/>
      <c r="I8" s="368"/>
      <c r="J8" s="368"/>
      <c r="K8" s="368"/>
      <c r="L8" s="368"/>
      <c r="M8" s="72"/>
      <c r="N8" s="182"/>
      <c r="O8" s="363" t="s">
        <v>122</v>
      </c>
      <c r="P8" s="363"/>
      <c r="Q8" s="363"/>
      <c r="R8" s="363"/>
      <c r="S8" s="363"/>
      <c r="T8" s="363"/>
      <c r="U8" s="363"/>
      <c r="V8" s="363"/>
      <c r="W8" s="363"/>
      <c r="X8" s="363"/>
      <c r="Y8" s="363"/>
      <c r="Z8" s="72"/>
    </row>
    <row r="9" spans="1:26" ht="12.75" customHeight="1">
      <c r="A9" s="182"/>
      <c r="B9" s="368"/>
      <c r="C9" s="368"/>
      <c r="D9" s="368"/>
      <c r="E9" s="368"/>
      <c r="F9" s="368"/>
      <c r="G9" s="368"/>
      <c r="H9" s="368"/>
      <c r="I9" s="368"/>
      <c r="J9" s="368"/>
      <c r="K9" s="368"/>
      <c r="L9" s="368"/>
      <c r="M9" s="72"/>
      <c r="N9" s="182"/>
      <c r="O9" s="363"/>
      <c r="P9" s="363"/>
      <c r="Q9" s="363"/>
      <c r="R9" s="363"/>
      <c r="S9" s="363"/>
      <c r="T9" s="363"/>
      <c r="U9" s="363"/>
      <c r="V9" s="363"/>
      <c r="W9" s="363"/>
      <c r="X9" s="363"/>
      <c r="Y9" s="363"/>
      <c r="Z9" s="72"/>
    </row>
    <row r="10" spans="1:26" ht="12.75" customHeight="1">
      <c r="A10" s="182"/>
      <c r="B10" s="368"/>
      <c r="C10" s="368"/>
      <c r="D10" s="368"/>
      <c r="E10" s="368"/>
      <c r="F10" s="368"/>
      <c r="G10" s="368"/>
      <c r="H10" s="368"/>
      <c r="I10" s="368"/>
      <c r="J10" s="368"/>
      <c r="K10" s="368"/>
      <c r="L10" s="368"/>
      <c r="M10" s="72"/>
      <c r="N10" s="182"/>
      <c r="O10" s="363"/>
      <c r="P10" s="363"/>
      <c r="Q10" s="363"/>
      <c r="R10" s="363"/>
      <c r="S10" s="363"/>
      <c r="T10" s="363"/>
      <c r="U10" s="363"/>
      <c r="V10" s="363"/>
      <c r="W10" s="363"/>
      <c r="X10" s="363"/>
      <c r="Y10" s="363"/>
      <c r="Z10" s="72"/>
    </row>
    <row r="11" spans="1:26" ht="12.75" customHeight="1">
      <c r="A11" s="182"/>
      <c r="B11" s="368"/>
      <c r="C11" s="368"/>
      <c r="D11" s="368"/>
      <c r="E11" s="368"/>
      <c r="F11" s="368"/>
      <c r="G11" s="368"/>
      <c r="H11" s="368"/>
      <c r="I11" s="368"/>
      <c r="J11" s="368"/>
      <c r="K11" s="368"/>
      <c r="L11" s="368"/>
      <c r="M11" s="72"/>
      <c r="N11" s="182"/>
      <c r="O11" s="363"/>
      <c r="P11" s="363"/>
      <c r="Q11" s="363"/>
      <c r="R11" s="363"/>
      <c r="S11" s="363"/>
      <c r="T11" s="363"/>
      <c r="U11" s="363"/>
      <c r="V11" s="363"/>
      <c r="W11" s="363"/>
      <c r="X11" s="363"/>
      <c r="Y11" s="363"/>
      <c r="Z11" s="72"/>
    </row>
    <row r="12" spans="1:26" ht="13.5" thickBot="1">
      <c r="A12" s="143"/>
      <c r="B12" s="369"/>
      <c r="C12" s="369"/>
      <c r="D12" s="369"/>
      <c r="E12" s="369"/>
      <c r="F12" s="369"/>
      <c r="G12" s="369"/>
      <c r="H12" s="369"/>
      <c r="I12" s="369"/>
      <c r="J12" s="369"/>
      <c r="K12" s="369"/>
      <c r="L12" s="369"/>
      <c r="M12" s="85"/>
      <c r="N12" s="143"/>
      <c r="O12" s="364"/>
      <c r="P12" s="364"/>
      <c r="Q12" s="364"/>
      <c r="R12" s="364"/>
      <c r="S12" s="364"/>
      <c r="T12" s="364"/>
      <c r="U12" s="364"/>
      <c r="V12" s="364"/>
      <c r="W12" s="364"/>
      <c r="X12" s="364"/>
      <c r="Y12" s="364"/>
      <c r="Z12" s="85"/>
    </row>
    <row r="13" spans="1:26" s="155" customFormat="1" ht="17.25">
      <c r="A13" s="181"/>
      <c r="B13" s="361" t="s">
        <v>106</v>
      </c>
      <c r="C13" s="361"/>
      <c r="D13" s="361"/>
      <c r="E13" s="361"/>
      <c r="F13" s="361"/>
      <c r="G13" s="361"/>
      <c r="H13" s="361"/>
      <c r="I13" s="361"/>
      <c r="J13" s="361"/>
      <c r="K13" s="361"/>
      <c r="L13" s="361"/>
      <c r="M13" s="153"/>
      <c r="N13" s="181"/>
      <c r="O13" s="361" t="s">
        <v>120</v>
      </c>
      <c r="P13" s="361"/>
      <c r="Q13" s="361"/>
      <c r="R13" s="361"/>
      <c r="S13" s="361"/>
      <c r="T13" s="361"/>
      <c r="U13" s="361"/>
      <c r="V13" s="361"/>
      <c r="W13" s="361"/>
      <c r="X13" s="361"/>
      <c r="Y13" s="361"/>
      <c r="Z13" s="153"/>
    </row>
    <row r="14" spans="1:26" ht="17.25">
      <c r="A14" s="222"/>
      <c r="B14" s="95" t="s">
        <v>338</v>
      </c>
      <c r="C14" s="135"/>
      <c r="D14" s="223" t="s">
        <v>73</v>
      </c>
      <c r="E14" s="199"/>
      <c r="F14" s="223">
        <f>J14+D16</f>
        <v>35</v>
      </c>
      <c r="G14" s="199"/>
      <c r="H14" s="224" t="s">
        <v>304</v>
      </c>
      <c r="I14" s="224"/>
      <c r="J14" s="223">
        <v>35</v>
      </c>
      <c r="K14" s="199" t="s">
        <v>305</v>
      </c>
      <c r="L14" s="223" t="s">
        <v>91</v>
      </c>
      <c r="M14" s="225"/>
      <c r="N14" s="222"/>
      <c r="O14" s="95" t="s">
        <v>338</v>
      </c>
      <c r="P14" s="135"/>
      <c r="Q14" s="223" t="s">
        <v>123</v>
      </c>
      <c r="R14" s="199"/>
      <c r="S14" s="223">
        <f>W14+Q16</f>
        <v>24</v>
      </c>
      <c r="T14" s="199"/>
      <c r="U14" s="224" t="s">
        <v>304</v>
      </c>
      <c r="V14" s="224"/>
      <c r="W14" s="223">
        <v>20</v>
      </c>
      <c r="X14" s="199" t="s">
        <v>305</v>
      </c>
      <c r="Y14" s="223" t="s">
        <v>91</v>
      </c>
      <c r="Z14" s="225"/>
    </row>
    <row r="15" spans="1:26" ht="16.5">
      <c r="A15" s="182"/>
      <c r="B15" s="236" t="s">
        <v>335</v>
      </c>
      <c r="C15" s="236"/>
      <c r="D15" s="94" t="s">
        <v>767</v>
      </c>
      <c r="E15" s="236"/>
      <c r="F15" s="236" t="s">
        <v>336</v>
      </c>
      <c r="G15" s="236"/>
      <c r="H15" s="94" t="s">
        <v>746</v>
      </c>
      <c r="I15" s="236"/>
      <c r="J15" s="236" t="s">
        <v>337</v>
      </c>
      <c r="K15" s="236"/>
      <c r="L15" s="94" t="s">
        <v>747</v>
      </c>
      <c r="M15" s="72"/>
      <c r="N15" s="182"/>
      <c r="O15" s="236" t="s">
        <v>335</v>
      </c>
      <c r="P15" s="236"/>
      <c r="Q15" s="94" t="s">
        <v>745</v>
      </c>
      <c r="R15" s="236"/>
      <c r="S15" s="236" t="s">
        <v>336</v>
      </c>
      <c r="T15" s="236"/>
      <c r="U15" s="94" t="s">
        <v>751</v>
      </c>
      <c r="V15" s="236"/>
      <c r="W15" s="236" t="s">
        <v>337</v>
      </c>
      <c r="X15" s="236"/>
      <c r="Y15" s="94" t="s">
        <v>747</v>
      </c>
      <c r="Z15" s="72"/>
    </row>
    <row r="16" spans="1:26" ht="17.25">
      <c r="A16" s="182"/>
      <c r="B16" s="236" t="s">
        <v>60</v>
      </c>
      <c r="C16" s="28"/>
      <c r="D16" s="237"/>
      <c r="E16" s="238" t="s">
        <v>61</v>
      </c>
      <c r="F16" s="227"/>
      <c r="G16" s="227"/>
      <c r="H16" s="227"/>
      <c r="I16" s="227"/>
      <c r="J16" s="227"/>
      <c r="K16" s="227"/>
      <c r="L16" s="227"/>
      <c r="M16" s="72"/>
      <c r="N16" s="182"/>
      <c r="O16" s="236" t="s">
        <v>60</v>
      </c>
      <c r="P16" s="28"/>
      <c r="Q16" s="237">
        <v>4</v>
      </c>
      <c r="R16" s="238" t="s">
        <v>61</v>
      </c>
      <c r="S16" s="370" t="s">
        <v>124</v>
      </c>
      <c r="T16" s="370"/>
      <c r="U16" s="370"/>
      <c r="V16" s="370"/>
      <c r="W16" s="370"/>
      <c r="X16" s="370"/>
      <c r="Y16" s="370"/>
      <c r="Z16" s="72"/>
    </row>
    <row r="17" spans="1:26" ht="12.75" customHeight="1">
      <c r="A17" s="182"/>
      <c r="B17" s="368" t="s">
        <v>107</v>
      </c>
      <c r="C17" s="368"/>
      <c r="D17" s="368"/>
      <c r="E17" s="368"/>
      <c r="F17" s="368"/>
      <c r="G17" s="368"/>
      <c r="H17" s="368"/>
      <c r="I17" s="368"/>
      <c r="J17" s="368"/>
      <c r="K17" s="368"/>
      <c r="L17" s="368"/>
      <c r="M17" s="72"/>
      <c r="N17" s="182"/>
      <c r="O17" s="363" t="s">
        <v>127</v>
      </c>
      <c r="P17" s="363"/>
      <c r="Q17" s="363"/>
      <c r="R17" s="363"/>
      <c r="S17" s="363"/>
      <c r="T17" s="363"/>
      <c r="U17" s="363"/>
      <c r="V17" s="363"/>
      <c r="W17" s="363"/>
      <c r="X17" s="363"/>
      <c r="Y17" s="363"/>
      <c r="Z17" s="72"/>
    </row>
    <row r="18" spans="1:26" ht="12.75" customHeight="1">
      <c r="A18" s="182"/>
      <c r="B18" s="368"/>
      <c r="C18" s="368"/>
      <c r="D18" s="368"/>
      <c r="E18" s="368"/>
      <c r="F18" s="368"/>
      <c r="G18" s="368"/>
      <c r="H18" s="368"/>
      <c r="I18" s="368"/>
      <c r="J18" s="368"/>
      <c r="K18" s="368"/>
      <c r="L18" s="368"/>
      <c r="M18" s="72"/>
      <c r="N18" s="182"/>
      <c r="O18" s="363"/>
      <c r="P18" s="363"/>
      <c r="Q18" s="363"/>
      <c r="R18" s="363"/>
      <c r="S18" s="363"/>
      <c r="T18" s="363"/>
      <c r="U18" s="363"/>
      <c r="V18" s="363"/>
      <c r="W18" s="363"/>
      <c r="X18" s="363"/>
      <c r="Y18" s="363"/>
      <c r="Z18" s="72"/>
    </row>
    <row r="19" spans="1:26" ht="12.75" customHeight="1">
      <c r="A19" s="182"/>
      <c r="B19" s="368"/>
      <c r="C19" s="368"/>
      <c r="D19" s="368"/>
      <c r="E19" s="368"/>
      <c r="F19" s="368"/>
      <c r="G19" s="368"/>
      <c r="H19" s="368"/>
      <c r="I19" s="368"/>
      <c r="J19" s="368"/>
      <c r="K19" s="368"/>
      <c r="L19" s="368"/>
      <c r="M19" s="72"/>
      <c r="N19" s="182"/>
      <c r="O19" s="363"/>
      <c r="P19" s="363"/>
      <c r="Q19" s="363"/>
      <c r="R19" s="363"/>
      <c r="S19" s="363"/>
      <c r="T19" s="363"/>
      <c r="U19" s="363"/>
      <c r="V19" s="363"/>
      <c r="W19" s="363"/>
      <c r="X19" s="363"/>
      <c r="Y19" s="363"/>
      <c r="Z19" s="72"/>
    </row>
    <row r="20" spans="1:26" ht="12.75" customHeight="1">
      <c r="A20" s="182"/>
      <c r="B20" s="368"/>
      <c r="C20" s="368"/>
      <c r="D20" s="368"/>
      <c r="E20" s="368"/>
      <c r="F20" s="368"/>
      <c r="G20" s="368"/>
      <c r="H20" s="368"/>
      <c r="I20" s="368"/>
      <c r="J20" s="368"/>
      <c r="K20" s="368"/>
      <c r="L20" s="368"/>
      <c r="M20" s="72"/>
      <c r="N20" s="182"/>
      <c r="O20" s="363"/>
      <c r="P20" s="363"/>
      <c r="Q20" s="363"/>
      <c r="R20" s="363"/>
      <c r="S20" s="363"/>
      <c r="T20" s="363"/>
      <c r="U20" s="363"/>
      <c r="V20" s="363"/>
      <c r="W20" s="363"/>
      <c r="X20" s="363"/>
      <c r="Y20" s="363"/>
      <c r="Z20" s="72"/>
    </row>
    <row r="21" spans="1:26" ht="13.5" thickBot="1">
      <c r="A21" s="143"/>
      <c r="B21" s="369"/>
      <c r="C21" s="369"/>
      <c r="D21" s="369"/>
      <c r="E21" s="369"/>
      <c r="F21" s="369"/>
      <c r="G21" s="369"/>
      <c r="H21" s="369"/>
      <c r="I21" s="369"/>
      <c r="J21" s="369"/>
      <c r="K21" s="369"/>
      <c r="L21" s="369"/>
      <c r="M21" s="85"/>
      <c r="N21" s="143"/>
      <c r="O21" s="364"/>
      <c r="P21" s="364"/>
      <c r="Q21" s="364"/>
      <c r="R21" s="364"/>
      <c r="S21" s="364"/>
      <c r="T21" s="364"/>
      <c r="U21" s="364"/>
      <c r="V21" s="364"/>
      <c r="W21" s="364"/>
      <c r="X21" s="364"/>
      <c r="Y21" s="364"/>
      <c r="Z21" s="85"/>
    </row>
    <row r="22" spans="1:26" s="155" customFormat="1" ht="17.25">
      <c r="A22" s="181"/>
      <c r="B22" s="374" t="s">
        <v>109</v>
      </c>
      <c r="C22" s="361"/>
      <c r="D22" s="361"/>
      <c r="E22" s="361"/>
      <c r="F22" s="361"/>
      <c r="G22" s="361"/>
      <c r="H22" s="361"/>
      <c r="I22" s="361"/>
      <c r="J22" s="361"/>
      <c r="K22" s="361"/>
      <c r="L22" s="361"/>
      <c r="M22" s="153"/>
      <c r="N22" s="181"/>
      <c r="O22" s="361" t="s">
        <v>125</v>
      </c>
      <c r="P22" s="361"/>
      <c r="Q22" s="361"/>
      <c r="R22" s="361"/>
      <c r="S22" s="361"/>
      <c r="T22" s="361"/>
      <c r="U22" s="361"/>
      <c r="V22" s="361"/>
      <c r="W22" s="361"/>
      <c r="X22" s="361"/>
      <c r="Y22" s="361"/>
      <c r="Z22" s="153"/>
    </row>
    <row r="23" spans="1:26" ht="17.25">
      <c r="A23" s="222"/>
      <c r="B23" s="95" t="s">
        <v>338</v>
      </c>
      <c r="C23" s="135"/>
      <c r="D23" s="223" t="s">
        <v>111</v>
      </c>
      <c r="E23" s="199"/>
      <c r="F23" s="223">
        <f>J23+D25</f>
        <v>50</v>
      </c>
      <c r="G23" s="199"/>
      <c r="H23" s="224" t="s">
        <v>304</v>
      </c>
      <c r="I23" s="224"/>
      <c r="J23" s="223">
        <v>50</v>
      </c>
      <c r="K23" s="199" t="s">
        <v>305</v>
      </c>
      <c r="L23" s="223" t="s">
        <v>91</v>
      </c>
      <c r="M23" s="225"/>
      <c r="N23" s="222"/>
      <c r="O23" s="95" t="s">
        <v>338</v>
      </c>
      <c r="P23" s="135"/>
      <c r="Q23" s="223" t="s">
        <v>123</v>
      </c>
      <c r="R23" s="199"/>
      <c r="S23" s="223">
        <f>W23+Q25</f>
        <v>24</v>
      </c>
      <c r="T23" s="199"/>
      <c r="U23" s="224" t="s">
        <v>304</v>
      </c>
      <c r="V23" s="224"/>
      <c r="W23" s="223">
        <v>20</v>
      </c>
      <c r="X23" s="199" t="s">
        <v>305</v>
      </c>
      <c r="Y23" s="223" t="s">
        <v>91</v>
      </c>
      <c r="Z23" s="225"/>
    </row>
    <row r="24" spans="1:26" ht="16.5">
      <c r="A24" s="182"/>
      <c r="B24" s="236" t="s">
        <v>335</v>
      </c>
      <c r="C24" s="236"/>
      <c r="D24" s="94" t="s">
        <v>112</v>
      </c>
      <c r="E24" s="236"/>
      <c r="F24" s="236" t="s">
        <v>336</v>
      </c>
      <c r="G24" s="236"/>
      <c r="H24" s="94" t="s">
        <v>751</v>
      </c>
      <c r="I24" s="236"/>
      <c r="J24" s="236" t="s">
        <v>337</v>
      </c>
      <c r="K24" s="236"/>
      <c r="L24" s="94" t="s">
        <v>112</v>
      </c>
      <c r="M24" s="72"/>
      <c r="N24" s="182"/>
      <c r="O24" s="236" t="s">
        <v>335</v>
      </c>
      <c r="P24" s="236"/>
      <c r="Q24" s="94" t="s">
        <v>745</v>
      </c>
      <c r="R24" s="236"/>
      <c r="S24" s="236" t="s">
        <v>336</v>
      </c>
      <c r="T24" s="236"/>
      <c r="U24" s="94" t="s">
        <v>751</v>
      </c>
      <c r="V24" s="236"/>
      <c r="W24" s="236" t="s">
        <v>337</v>
      </c>
      <c r="X24" s="236"/>
      <c r="Y24" s="94" t="s">
        <v>747</v>
      </c>
      <c r="Z24" s="72"/>
    </row>
    <row r="25" spans="1:26" ht="17.25">
      <c r="A25" s="182"/>
      <c r="B25" s="236" t="s">
        <v>60</v>
      </c>
      <c r="C25" s="28"/>
      <c r="D25" s="237"/>
      <c r="E25" s="238" t="s">
        <v>61</v>
      </c>
      <c r="F25" s="227"/>
      <c r="G25" s="227"/>
      <c r="H25" s="227"/>
      <c r="I25" s="227"/>
      <c r="J25" s="227"/>
      <c r="K25" s="227"/>
      <c r="L25" s="227"/>
      <c r="M25" s="72"/>
      <c r="N25" s="182"/>
      <c r="O25" s="236" t="s">
        <v>60</v>
      </c>
      <c r="P25" s="28"/>
      <c r="Q25" s="237">
        <v>4</v>
      </c>
      <c r="R25" s="238" t="s">
        <v>61</v>
      </c>
      <c r="S25" s="370" t="s">
        <v>124</v>
      </c>
      <c r="T25" s="370"/>
      <c r="U25" s="370"/>
      <c r="V25" s="370"/>
      <c r="W25" s="370"/>
      <c r="X25" s="370"/>
      <c r="Y25" s="370"/>
      <c r="Z25" s="72"/>
    </row>
    <row r="26" spans="1:26" ht="12.75" customHeight="1">
      <c r="A26" s="182"/>
      <c r="B26" s="359" t="s">
        <v>108</v>
      </c>
      <c r="C26" s="359"/>
      <c r="D26" s="359"/>
      <c r="E26" s="359"/>
      <c r="F26" s="359"/>
      <c r="G26" s="359"/>
      <c r="H26" s="359"/>
      <c r="I26" s="359"/>
      <c r="J26" s="359"/>
      <c r="K26" s="359"/>
      <c r="L26" s="359"/>
      <c r="M26" s="72"/>
      <c r="N26" s="182"/>
      <c r="O26" s="363" t="s">
        <v>126</v>
      </c>
      <c r="P26" s="363"/>
      <c r="Q26" s="363"/>
      <c r="R26" s="363"/>
      <c r="S26" s="363"/>
      <c r="T26" s="363"/>
      <c r="U26" s="363"/>
      <c r="V26" s="363"/>
      <c r="W26" s="363"/>
      <c r="X26" s="363"/>
      <c r="Y26" s="363"/>
      <c r="Z26" s="72"/>
    </row>
    <row r="27" spans="1:26" ht="12.75" customHeight="1">
      <c r="A27" s="182"/>
      <c r="B27" s="359"/>
      <c r="C27" s="359"/>
      <c r="D27" s="359"/>
      <c r="E27" s="359"/>
      <c r="F27" s="359"/>
      <c r="G27" s="359"/>
      <c r="H27" s="359"/>
      <c r="I27" s="359"/>
      <c r="J27" s="359"/>
      <c r="K27" s="359"/>
      <c r="L27" s="359"/>
      <c r="M27" s="72"/>
      <c r="N27" s="182"/>
      <c r="O27" s="363"/>
      <c r="P27" s="363"/>
      <c r="Q27" s="363"/>
      <c r="R27" s="363"/>
      <c r="S27" s="363"/>
      <c r="T27" s="363"/>
      <c r="U27" s="363"/>
      <c r="V27" s="363"/>
      <c r="W27" s="363"/>
      <c r="X27" s="363"/>
      <c r="Y27" s="363"/>
      <c r="Z27" s="72"/>
    </row>
    <row r="28" spans="1:26" ht="12.75" customHeight="1">
      <c r="A28" s="182"/>
      <c r="B28" s="359"/>
      <c r="C28" s="359"/>
      <c r="D28" s="359"/>
      <c r="E28" s="359"/>
      <c r="F28" s="359"/>
      <c r="G28" s="359"/>
      <c r="H28" s="359"/>
      <c r="I28" s="359"/>
      <c r="J28" s="359"/>
      <c r="K28" s="359"/>
      <c r="L28" s="359"/>
      <c r="M28" s="72"/>
      <c r="N28" s="182"/>
      <c r="O28" s="363"/>
      <c r="P28" s="363"/>
      <c r="Q28" s="363"/>
      <c r="R28" s="363"/>
      <c r="S28" s="363"/>
      <c r="T28" s="363"/>
      <c r="U28" s="363"/>
      <c r="V28" s="363"/>
      <c r="W28" s="363"/>
      <c r="X28" s="363"/>
      <c r="Y28" s="363"/>
      <c r="Z28" s="72"/>
    </row>
    <row r="29" spans="1:26" ht="12.75" customHeight="1">
      <c r="A29" s="182"/>
      <c r="B29" s="359"/>
      <c r="C29" s="359"/>
      <c r="D29" s="359"/>
      <c r="E29" s="359"/>
      <c r="F29" s="359"/>
      <c r="G29" s="359"/>
      <c r="H29" s="359"/>
      <c r="I29" s="359"/>
      <c r="J29" s="359"/>
      <c r="K29" s="359"/>
      <c r="L29" s="359"/>
      <c r="M29" s="72"/>
      <c r="N29" s="182"/>
      <c r="O29" s="363"/>
      <c r="P29" s="363"/>
      <c r="Q29" s="363"/>
      <c r="R29" s="363"/>
      <c r="S29" s="363"/>
      <c r="T29" s="363"/>
      <c r="U29" s="363"/>
      <c r="V29" s="363"/>
      <c r="W29" s="363"/>
      <c r="X29" s="363"/>
      <c r="Y29" s="363"/>
      <c r="Z29" s="72"/>
    </row>
    <row r="30" spans="1:26" ht="13.5" thickBot="1">
      <c r="A30" s="143"/>
      <c r="B30" s="362"/>
      <c r="C30" s="362"/>
      <c r="D30" s="362"/>
      <c r="E30" s="362"/>
      <c r="F30" s="362"/>
      <c r="G30" s="362"/>
      <c r="H30" s="362"/>
      <c r="I30" s="362"/>
      <c r="J30" s="362"/>
      <c r="K30" s="362"/>
      <c r="L30" s="362"/>
      <c r="M30" s="85"/>
      <c r="N30" s="143"/>
      <c r="O30" s="364"/>
      <c r="P30" s="364"/>
      <c r="Q30" s="364"/>
      <c r="R30" s="364"/>
      <c r="S30" s="364"/>
      <c r="T30" s="364"/>
      <c r="U30" s="364"/>
      <c r="V30" s="364"/>
      <c r="W30" s="364"/>
      <c r="X30" s="364"/>
      <c r="Y30" s="364"/>
      <c r="Z30" s="85"/>
    </row>
    <row r="31" spans="1:26" s="155" customFormat="1" ht="17.25">
      <c r="A31" s="181"/>
      <c r="B31" s="361" t="s">
        <v>110</v>
      </c>
      <c r="C31" s="361"/>
      <c r="D31" s="361"/>
      <c r="E31" s="361"/>
      <c r="F31" s="361"/>
      <c r="G31" s="361"/>
      <c r="H31" s="361"/>
      <c r="I31" s="361"/>
      <c r="J31" s="361"/>
      <c r="K31" s="361"/>
      <c r="L31" s="361"/>
      <c r="M31" s="153"/>
      <c r="N31" s="181"/>
      <c r="O31" s="361" t="s">
        <v>128</v>
      </c>
      <c r="P31" s="361"/>
      <c r="Q31" s="361"/>
      <c r="R31" s="361"/>
      <c r="S31" s="361"/>
      <c r="T31" s="361"/>
      <c r="U31" s="361"/>
      <c r="V31" s="361"/>
      <c r="W31" s="361"/>
      <c r="X31" s="361"/>
      <c r="Y31" s="361"/>
      <c r="Z31" s="153"/>
    </row>
    <row r="32" spans="1:26" ht="17.25">
      <c r="A32" s="222"/>
      <c r="B32" s="95" t="s">
        <v>338</v>
      </c>
      <c r="C32" s="135"/>
      <c r="D32" s="223" t="s">
        <v>114</v>
      </c>
      <c r="E32" s="199"/>
      <c r="F32" s="223">
        <f>J32+D34</f>
        <v>14</v>
      </c>
      <c r="G32" s="199"/>
      <c r="H32" s="224" t="s">
        <v>304</v>
      </c>
      <c r="I32" s="224"/>
      <c r="J32" s="223">
        <v>10</v>
      </c>
      <c r="K32" s="199" t="s">
        <v>305</v>
      </c>
      <c r="L32" s="223" t="s">
        <v>91</v>
      </c>
      <c r="M32" s="225"/>
      <c r="N32" s="222"/>
      <c r="O32" s="95" t="s">
        <v>338</v>
      </c>
      <c r="P32" s="135"/>
      <c r="Q32" s="223" t="s">
        <v>856</v>
      </c>
      <c r="R32" s="199"/>
      <c r="S32" s="223">
        <f>W32+Q34</f>
        <v>40</v>
      </c>
      <c r="T32" s="199"/>
      <c r="U32" s="224" t="s">
        <v>304</v>
      </c>
      <c r="V32" s="224"/>
      <c r="W32" s="223">
        <v>10</v>
      </c>
      <c r="X32" s="199" t="s">
        <v>305</v>
      </c>
      <c r="Y32" s="223" t="s">
        <v>91</v>
      </c>
      <c r="Z32" s="225"/>
    </row>
    <row r="33" spans="1:26" ht="16.5">
      <c r="A33" s="182"/>
      <c r="B33" s="236" t="s">
        <v>335</v>
      </c>
      <c r="C33" s="236"/>
      <c r="D33" s="94" t="s">
        <v>764</v>
      </c>
      <c r="E33" s="236"/>
      <c r="F33" s="236" t="s">
        <v>336</v>
      </c>
      <c r="G33" s="236"/>
      <c r="H33" s="94" t="s">
        <v>751</v>
      </c>
      <c r="I33" s="236"/>
      <c r="J33" s="236" t="s">
        <v>337</v>
      </c>
      <c r="K33" s="236"/>
      <c r="L33" s="94" t="s">
        <v>747</v>
      </c>
      <c r="M33" s="72"/>
      <c r="N33" s="182"/>
      <c r="O33" s="236" t="s">
        <v>335</v>
      </c>
      <c r="P33" s="236"/>
      <c r="Q33" s="94" t="s">
        <v>745</v>
      </c>
      <c r="R33" s="236"/>
      <c r="S33" s="236" t="s">
        <v>336</v>
      </c>
      <c r="T33" s="236"/>
      <c r="U33" s="94" t="s">
        <v>752</v>
      </c>
      <c r="V33" s="236"/>
      <c r="W33" s="236" t="s">
        <v>337</v>
      </c>
      <c r="X33" s="236"/>
      <c r="Y33" s="94" t="s">
        <v>747</v>
      </c>
      <c r="Z33" s="72"/>
    </row>
    <row r="34" spans="1:26" ht="17.25">
      <c r="A34" s="182"/>
      <c r="B34" s="236" t="s">
        <v>60</v>
      </c>
      <c r="C34" s="28"/>
      <c r="D34" s="237">
        <v>4</v>
      </c>
      <c r="E34" s="238" t="s">
        <v>61</v>
      </c>
      <c r="F34" s="370" t="s">
        <v>92</v>
      </c>
      <c r="G34" s="370"/>
      <c r="H34" s="370"/>
      <c r="I34" s="370"/>
      <c r="J34" s="370"/>
      <c r="K34" s="370"/>
      <c r="L34" s="370"/>
      <c r="M34" s="72"/>
      <c r="N34" s="182"/>
      <c r="O34" s="236" t="s">
        <v>60</v>
      </c>
      <c r="P34" s="28"/>
      <c r="Q34" s="237">
        <v>30</v>
      </c>
      <c r="R34" s="238" t="s">
        <v>61</v>
      </c>
      <c r="S34" s="371" t="s">
        <v>130</v>
      </c>
      <c r="T34" s="371"/>
      <c r="U34" s="371"/>
      <c r="V34" s="371"/>
      <c r="W34" s="371"/>
      <c r="X34" s="371"/>
      <c r="Y34" s="371"/>
      <c r="Z34" s="72"/>
    </row>
    <row r="35" spans="1:26" ht="12.75" customHeight="1">
      <c r="A35" s="182"/>
      <c r="B35" s="363" t="s">
        <v>113</v>
      </c>
      <c r="C35" s="363"/>
      <c r="D35" s="363"/>
      <c r="E35" s="363"/>
      <c r="F35" s="363"/>
      <c r="G35" s="363"/>
      <c r="H35" s="363"/>
      <c r="I35" s="363"/>
      <c r="J35" s="363"/>
      <c r="K35" s="363"/>
      <c r="L35" s="363"/>
      <c r="M35" s="72"/>
      <c r="N35" s="182"/>
      <c r="O35" s="368" t="s">
        <v>129</v>
      </c>
      <c r="P35" s="368"/>
      <c r="Q35" s="368"/>
      <c r="R35" s="368"/>
      <c r="S35" s="368"/>
      <c r="T35" s="368"/>
      <c r="U35" s="368"/>
      <c r="V35" s="368"/>
      <c r="W35" s="368"/>
      <c r="X35" s="368"/>
      <c r="Y35" s="368"/>
      <c r="Z35" s="72"/>
    </row>
    <row r="36" spans="1:26" ht="12.75" customHeight="1">
      <c r="A36" s="182"/>
      <c r="B36" s="363"/>
      <c r="C36" s="363"/>
      <c r="D36" s="363"/>
      <c r="E36" s="363"/>
      <c r="F36" s="363"/>
      <c r="G36" s="363"/>
      <c r="H36" s="363"/>
      <c r="I36" s="363"/>
      <c r="J36" s="363"/>
      <c r="K36" s="363"/>
      <c r="L36" s="363"/>
      <c r="M36" s="72"/>
      <c r="N36" s="182"/>
      <c r="O36" s="368"/>
      <c r="P36" s="368"/>
      <c r="Q36" s="368"/>
      <c r="R36" s="368"/>
      <c r="S36" s="368"/>
      <c r="T36" s="368"/>
      <c r="U36" s="368"/>
      <c r="V36" s="368"/>
      <c r="W36" s="368"/>
      <c r="X36" s="368"/>
      <c r="Y36" s="368"/>
      <c r="Z36" s="72"/>
    </row>
    <row r="37" spans="1:26" ht="12.75" customHeight="1">
      <c r="A37" s="182"/>
      <c r="B37" s="363"/>
      <c r="C37" s="363"/>
      <c r="D37" s="363"/>
      <c r="E37" s="363"/>
      <c r="F37" s="363"/>
      <c r="G37" s="363"/>
      <c r="H37" s="363"/>
      <c r="I37" s="363"/>
      <c r="J37" s="363"/>
      <c r="K37" s="363"/>
      <c r="L37" s="363"/>
      <c r="M37" s="72"/>
      <c r="N37" s="182"/>
      <c r="O37" s="368"/>
      <c r="P37" s="368"/>
      <c r="Q37" s="368"/>
      <c r="R37" s="368"/>
      <c r="S37" s="368"/>
      <c r="T37" s="368"/>
      <c r="U37" s="368"/>
      <c r="V37" s="368"/>
      <c r="W37" s="368"/>
      <c r="X37" s="368"/>
      <c r="Y37" s="368"/>
      <c r="Z37" s="72"/>
    </row>
    <row r="38" spans="1:26" ht="12.75" customHeight="1">
      <c r="A38" s="182"/>
      <c r="B38" s="363"/>
      <c r="C38" s="363"/>
      <c r="D38" s="363"/>
      <c r="E38" s="363"/>
      <c r="F38" s="363"/>
      <c r="G38" s="363"/>
      <c r="H38" s="363"/>
      <c r="I38" s="363"/>
      <c r="J38" s="363"/>
      <c r="K38" s="363"/>
      <c r="L38" s="363"/>
      <c r="M38" s="72"/>
      <c r="N38" s="182"/>
      <c r="O38" s="368"/>
      <c r="P38" s="368"/>
      <c r="Q38" s="368"/>
      <c r="R38" s="368"/>
      <c r="S38" s="368"/>
      <c r="T38" s="368"/>
      <c r="U38" s="368"/>
      <c r="V38" s="368"/>
      <c r="W38" s="368"/>
      <c r="X38" s="368"/>
      <c r="Y38" s="368"/>
      <c r="Z38" s="72"/>
    </row>
    <row r="39" spans="1:26" ht="13.5" thickBot="1">
      <c r="A39" s="143"/>
      <c r="B39" s="364"/>
      <c r="C39" s="364"/>
      <c r="D39" s="364"/>
      <c r="E39" s="364"/>
      <c r="F39" s="364"/>
      <c r="G39" s="364"/>
      <c r="H39" s="364"/>
      <c r="I39" s="364"/>
      <c r="J39" s="364"/>
      <c r="K39" s="364"/>
      <c r="L39" s="364"/>
      <c r="M39" s="85"/>
      <c r="N39" s="143"/>
      <c r="O39" s="369"/>
      <c r="P39" s="369"/>
      <c r="Q39" s="369"/>
      <c r="R39" s="369"/>
      <c r="S39" s="369"/>
      <c r="T39" s="369"/>
      <c r="U39" s="369"/>
      <c r="V39" s="369"/>
      <c r="W39" s="369"/>
      <c r="X39" s="369"/>
      <c r="Y39" s="369"/>
      <c r="Z39" s="85"/>
    </row>
    <row r="40" spans="1:26" s="155" customFormat="1" ht="17.25">
      <c r="A40" s="181"/>
      <c r="B40" s="361" t="s">
        <v>116</v>
      </c>
      <c r="C40" s="361"/>
      <c r="D40" s="361"/>
      <c r="E40" s="361"/>
      <c r="F40" s="361"/>
      <c r="G40" s="361"/>
      <c r="H40" s="361"/>
      <c r="I40" s="361"/>
      <c r="J40" s="361"/>
      <c r="K40" s="361"/>
      <c r="L40" s="361"/>
      <c r="M40" s="153"/>
      <c r="N40" s="181"/>
      <c r="O40" s="361" t="s">
        <v>131</v>
      </c>
      <c r="P40" s="361"/>
      <c r="Q40" s="361"/>
      <c r="R40" s="361"/>
      <c r="S40" s="361"/>
      <c r="T40" s="361"/>
      <c r="U40" s="361"/>
      <c r="V40" s="361"/>
      <c r="W40" s="361"/>
      <c r="X40" s="361"/>
      <c r="Y40" s="361"/>
      <c r="Z40" s="153"/>
    </row>
    <row r="41" spans="1:26" ht="17.25">
      <c r="A41" s="222"/>
      <c r="B41" s="95" t="s">
        <v>338</v>
      </c>
      <c r="C41" s="135"/>
      <c r="D41" s="223" t="s">
        <v>117</v>
      </c>
      <c r="E41" s="199"/>
      <c r="F41" s="223">
        <f>J41+D43</f>
        <v>29</v>
      </c>
      <c r="G41" s="199"/>
      <c r="H41" s="224" t="s">
        <v>304</v>
      </c>
      <c r="I41" s="224"/>
      <c r="J41" s="223">
        <v>25</v>
      </c>
      <c r="K41" s="199" t="s">
        <v>305</v>
      </c>
      <c r="L41" s="223" t="s">
        <v>81</v>
      </c>
      <c r="M41" s="225"/>
      <c r="N41" s="222"/>
      <c r="O41" s="95" t="s">
        <v>338</v>
      </c>
      <c r="P41" s="135"/>
      <c r="Q41" s="223"/>
      <c r="R41" s="199"/>
      <c r="S41" s="223">
        <f>W41+Q43</f>
        <v>20</v>
      </c>
      <c r="T41" s="199"/>
      <c r="U41" s="224" t="s">
        <v>304</v>
      </c>
      <c r="V41" s="224"/>
      <c r="W41" s="223">
        <v>20</v>
      </c>
      <c r="X41" s="199" t="s">
        <v>305</v>
      </c>
      <c r="Y41" s="239" t="s">
        <v>132</v>
      </c>
      <c r="Z41" s="225"/>
    </row>
    <row r="42" spans="1:26" ht="16.5">
      <c r="A42" s="182"/>
      <c r="B42" s="236" t="s">
        <v>335</v>
      </c>
      <c r="C42" s="236"/>
      <c r="D42" s="94" t="s">
        <v>745</v>
      </c>
      <c r="E42" s="236"/>
      <c r="F42" s="236" t="s">
        <v>336</v>
      </c>
      <c r="G42" s="236"/>
      <c r="H42" s="94" t="s">
        <v>751</v>
      </c>
      <c r="I42" s="236"/>
      <c r="J42" s="236" t="s">
        <v>337</v>
      </c>
      <c r="K42" s="236"/>
      <c r="L42" s="94" t="s">
        <v>747</v>
      </c>
      <c r="M42" s="72"/>
      <c r="N42" s="182"/>
      <c r="O42" s="236" t="s">
        <v>335</v>
      </c>
      <c r="P42" s="236"/>
      <c r="Q42" s="94"/>
      <c r="R42" s="236"/>
      <c r="S42" s="236" t="s">
        <v>336</v>
      </c>
      <c r="T42" s="236"/>
      <c r="U42" s="94"/>
      <c r="V42" s="236"/>
      <c r="W42" s="236" t="s">
        <v>337</v>
      </c>
      <c r="X42" s="236"/>
      <c r="Y42" s="94"/>
      <c r="Z42" s="72"/>
    </row>
    <row r="43" spans="1:26" ht="17.25">
      <c r="A43" s="182"/>
      <c r="B43" s="236" t="s">
        <v>60</v>
      </c>
      <c r="C43" s="28"/>
      <c r="D43" s="237">
        <v>4</v>
      </c>
      <c r="E43" s="238" t="s">
        <v>61</v>
      </c>
      <c r="F43" s="370" t="s">
        <v>118</v>
      </c>
      <c r="G43" s="370"/>
      <c r="H43" s="370"/>
      <c r="I43" s="370"/>
      <c r="J43" s="370"/>
      <c r="K43" s="370"/>
      <c r="L43" s="370"/>
      <c r="M43" s="72"/>
      <c r="N43" s="182"/>
      <c r="O43" s="236" t="s">
        <v>60</v>
      </c>
      <c r="P43" s="28"/>
      <c r="Q43" s="237"/>
      <c r="R43" s="238" t="s">
        <v>61</v>
      </c>
      <c r="S43" s="227"/>
      <c r="T43" s="227"/>
      <c r="U43" s="227"/>
      <c r="V43" s="227"/>
      <c r="W43" s="227"/>
      <c r="X43" s="227"/>
      <c r="Y43" s="227"/>
      <c r="Z43" s="72"/>
    </row>
    <row r="44" spans="1:26" s="93" customFormat="1" ht="12.75" customHeight="1">
      <c r="A44" s="182"/>
      <c r="B44" s="372" t="s">
        <v>115</v>
      </c>
      <c r="C44" s="372"/>
      <c r="D44" s="372"/>
      <c r="E44" s="372"/>
      <c r="F44" s="372"/>
      <c r="G44" s="372"/>
      <c r="H44" s="372"/>
      <c r="I44" s="372"/>
      <c r="J44" s="372"/>
      <c r="K44" s="372"/>
      <c r="L44" s="372"/>
      <c r="M44" s="72"/>
      <c r="N44" s="182"/>
      <c r="O44" s="366" t="s">
        <v>133</v>
      </c>
      <c r="P44" s="366"/>
      <c r="Q44" s="366"/>
      <c r="R44" s="366"/>
      <c r="S44" s="366"/>
      <c r="T44" s="366"/>
      <c r="U44" s="366"/>
      <c r="V44" s="366"/>
      <c r="W44" s="366"/>
      <c r="X44" s="366"/>
      <c r="Y44" s="366"/>
      <c r="Z44" s="72"/>
    </row>
    <row r="45" spans="1:26" ht="12.75" customHeight="1">
      <c r="A45" s="182"/>
      <c r="B45" s="372"/>
      <c r="C45" s="372"/>
      <c r="D45" s="372"/>
      <c r="E45" s="372"/>
      <c r="F45" s="372"/>
      <c r="G45" s="372"/>
      <c r="H45" s="372"/>
      <c r="I45" s="372"/>
      <c r="J45" s="372"/>
      <c r="K45" s="372"/>
      <c r="L45" s="372"/>
      <c r="M45" s="72"/>
      <c r="N45" s="182"/>
      <c r="O45" s="366"/>
      <c r="P45" s="366"/>
      <c r="Q45" s="366"/>
      <c r="R45" s="366"/>
      <c r="S45" s="366"/>
      <c r="T45" s="366"/>
      <c r="U45" s="366"/>
      <c r="V45" s="366"/>
      <c r="W45" s="366"/>
      <c r="X45" s="366"/>
      <c r="Y45" s="366"/>
      <c r="Z45" s="72"/>
    </row>
    <row r="46" spans="1:28" ht="12.75" customHeight="1">
      <c r="A46" s="182"/>
      <c r="B46" s="372"/>
      <c r="C46" s="372"/>
      <c r="D46" s="372"/>
      <c r="E46" s="372"/>
      <c r="F46" s="372"/>
      <c r="G46" s="372"/>
      <c r="H46" s="372"/>
      <c r="I46" s="372"/>
      <c r="J46" s="372"/>
      <c r="K46" s="372"/>
      <c r="L46" s="372"/>
      <c r="M46" s="72"/>
      <c r="N46" s="182"/>
      <c r="O46" s="366"/>
      <c r="P46" s="366"/>
      <c r="Q46" s="366"/>
      <c r="R46" s="366"/>
      <c r="S46" s="366"/>
      <c r="T46" s="366"/>
      <c r="U46" s="366"/>
      <c r="V46" s="366"/>
      <c r="W46" s="366"/>
      <c r="X46" s="366"/>
      <c r="Y46" s="366"/>
      <c r="Z46" s="72"/>
      <c r="AA46" s="34" t="s">
        <v>277</v>
      </c>
      <c r="AB46" s="148">
        <f>F5+F14+F23+F32+F41+S5+S14+S23+S32+S41</f>
        <v>285</v>
      </c>
    </row>
    <row r="47" spans="1:29" ht="12.75" customHeight="1">
      <c r="A47" s="182"/>
      <c r="B47" s="372"/>
      <c r="C47" s="372"/>
      <c r="D47" s="372"/>
      <c r="E47" s="372"/>
      <c r="F47" s="372"/>
      <c r="G47" s="372"/>
      <c r="H47" s="372"/>
      <c r="I47" s="372"/>
      <c r="J47" s="372"/>
      <c r="K47" s="372"/>
      <c r="L47" s="372"/>
      <c r="M47" s="72"/>
      <c r="N47" s="182"/>
      <c r="O47" s="366"/>
      <c r="P47" s="366"/>
      <c r="Q47" s="366"/>
      <c r="R47" s="366"/>
      <c r="S47" s="366"/>
      <c r="T47" s="366"/>
      <c r="U47" s="366"/>
      <c r="V47" s="366"/>
      <c r="W47" s="366"/>
      <c r="X47" s="366"/>
      <c r="Y47" s="366"/>
      <c r="Z47" s="72"/>
      <c r="AA47" s="34" t="s">
        <v>347</v>
      </c>
      <c r="AB47" s="148">
        <f>ROUND(AB46/5,0)</f>
        <v>57</v>
      </c>
      <c r="AC47" s="34"/>
    </row>
    <row r="48" spans="1:26" s="113" customFormat="1" ht="9" customHeight="1" thickBot="1">
      <c r="A48" s="143"/>
      <c r="B48" s="373"/>
      <c r="C48" s="373"/>
      <c r="D48" s="373"/>
      <c r="E48" s="373"/>
      <c r="F48" s="373"/>
      <c r="G48" s="373"/>
      <c r="H48" s="373"/>
      <c r="I48" s="373"/>
      <c r="J48" s="373"/>
      <c r="K48" s="373"/>
      <c r="L48" s="373"/>
      <c r="M48" s="85"/>
      <c r="N48" s="143"/>
      <c r="O48" s="367"/>
      <c r="P48" s="367"/>
      <c r="Q48" s="367"/>
      <c r="R48" s="367"/>
      <c r="S48" s="367"/>
      <c r="T48" s="367"/>
      <c r="U48" s="367"/>
      <c r="V48" s="367"/>
      <c r="W48" s="367"/>
      <c r="X48" s="367"/>
      <c r="Y48" s="367"/>
      <c r="Z48" s="85"/>
    </row>
  </sheetData>
  <mergeCells count="31">
    <mergeCell ref="S16:Y16"/>
    <mergeCell ref="B35:L39"/>
    <mergeCell ref="O31:Y31"/>
    <mergeCell ref="B26:L30"/>
    <mergeCell ref="B31:L31"/>
    <mergeCell ref="S34:Y34"/>
    <mergeCell ref="O26:Y30"/>
    <mergeCell ref="S7:Y7"/>
    <mergeCell ref="O22:Y22"/>
    <mergeCell ref="B44:L48"/>
    <mergeCell ref="O17:Y21"/>
    <mergeCell ref="S43:Y43"/>
    <mergeCell ref="F43:L43"/>
    <mergeCell ref="O44:Y48"/>
    <mergeCell ref="O13:Y13"/>
    <mergeCell ref="S25:Y25"/>
    <mergeCell ref="O8:Y12"/>
    <mergeCell ref="F7:L7"/>
    <mergeCell ref="F16:L16"/>
    <mergeCell ref="F25:L25"/>
    <mergeCell ref="F34:L34"/>
    <mergeCell ref="D1:X2"/>
    <mergeCell ref="O35:Y39"/>
    <mergeCell ref="O40:Y40"/>
    <mergeCell ref="B8:L12"/>
    <mergeCell ref="B13:L13"/>
    <mergeCell ref="B17:L21"/>
    <mergeCell ref="B22:L22"/>
    <mergeCell ref="B4:L4"/>
    <mergeCell ref="O4:Y4"/>
    <mergeCell ref="B40:L40"/>
  </mergeCells>
  <printOptions/>
  <pageMargins left="0.75" right="0.75" top="1" bottom="1" header="0.512" footer="0.51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C48"/>
  <sheetViews>
    <sheetView workbookViewId="0" topLeftCell="A1">
      <selection activeCell="AB42" sqref="AB42"/>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0" customFormat="1" ht="8.25">
      <c r="D1" s="375" t="s">
        <v>308</v>
      </c>
      <c r="E1" s="376"/>
      <c r="F1" s="376"/>
      <c r="G1" s="376"/>
      <c r="H1" s="376"/>
      <c r="I1" s="376"/>
      <c r="J1" s="376"/>
      <c r="K1" s="376"/>
      <c r="L1" s="376"/>
      <c r="M1" s="376"/>
      <c r="N1" s="376"/>
      <c r="O1" s="376"/>
      <c r="P1" s="376"/>
      <c r="Q1" s="376"/>
      <c r="R1" s="376"/>
      <c r="S1" s="376"/>
      <c r="T1" s="376"/>
      <c r="U1" s="376"/>
      <c r="V1" s="376"/>
      <c r="W1" s="376"/>
      <c r="X1" s="376"/>
    </row>
    <row r="2" spans="4:24" s="10" customFormat="1" ht="9" thickBot="1">
      <c r="D2" s="377"/>
      <c r="E2" s="377"/>
      <c r="F2" s="377"/>
      <c r="G2" s="377"/>
      <c r="H2" s="377"/>
      <c r="I2" s="377"/>
      <c r="J2" s="377"/>
      <c r="K2" s="377"/>
      <c r="L2" s="377"/>
      <c r="M2" s="377"/>
      <c r="N2" s="377"/>
      <c r="O2" s="377"/>
      <c r="P2" s="377"/>
      <c r="Q2" s="377"/>
      <c r="R2" s="377"/>
      <c r="S2" s="377"/>
      <c r="T2" s="377"/>
      <c r="U2" s="377"/>
      <c r="V2" s="377"/>
      <c r="W2" s="377"/>
      <c r="X2" s="377"/>
    </row>
    <row r="3" s="10" customFormat="1" ht="9" thickBot="1"/>
    <row r="4" spans="1:26" s="14" customFormat="1" ht="17.25">
      <c r="A4" s="24"/>
      <c r="B4" s="380"/>
      <c r="C4" s="380"/>
      <c r="D4" s="380"/>
      <c r="E4" s="380"/>
      <c r="F4" s="380"/>
      <c r="G4" s="380"/>
      <c r="H4" s="380"/>
      <c r="I4" s="380"/>
      <c r="J4" s="380"/>
      <c r="K4" s="380"/>
      <c r="L4" s="380"/>
      <c r="M4" s="23"/>
      <c r="N4" s="24"/>
      <c r="O4" s="380"/>
      <c r="P4" s="380"/>
      <c r="Q4" s="380"/>
      <c r="R4" s="380"/>
      <c r="S4" s="380"/>
      <c r="T4" s="380"/>
      <c r="U4" s="380"/>
      <c r="V4" s="380"/>
      <c r="W4" s="380"/>
      <c r="X4" s="380"/>
      <c r="Y4" s="380"/>
      <c r="Z4" s="23"/>
    </row>
    <row r="5" spans="1:26" s="14" customFormat="1" ht="17.25">
      <c r="A5" s="17"/>
      <c r="B5" s="7" t="s">
        <v>338</v>
      </c>
      <c r="C5" s="8"/>
      <c r="D5" s="15"/>
      <c r="E5" s="18"/>
      <c r="F5" s="36">
        <f>J5+D7</f>
        <v>0</v>
      </c>
      <c r="G5" s="18"/>
      <c r="H5" s="16" t="s">
        <v>304</v>
      </c>
      <c r="I5" s="16"/>
      <c r="J5" s="15"/>
      <c r="K5" s="18" t="s">
        <v>305</v>
      </c>
      <c r="L5" s="15"/>
      <c r="M5" s="19"/>
      <c r="N5" s="17"/>
      <c r="O5" s="7" t="s">
        <v>338</v>
      </c>
      <c r="P5" s="8"/>
      <c r="Q5" s="15"/>
      <c r="R5" s="18"/>
      <c r="S5" s="36">
        <f>W5+Q7</f>
        <v>0</v>
      </c>
      <c r="T5" s="18"/>
      <c r="U5" s="16" t="s">
        <v>304</v>
      </c>
      <c r="V5" s="16"/>
      <c r="W5" s="15"/>
      <c r="X5" s="18" t="s">
        <v>305</v>
      </c>
      <c r="Y5" s="15"/>
      <c r="Z5" s="19"/>
    </row>
    <row r="6" spans="1:26" ht="16.5">
      <c r="A6" s="20"/>
      <c r="B6" s="11" t="s">
        <v>335</v>
      </c>
      <c r="C6" s="11"/>
      <c r="D6" s="6"/>
      <c r="E6" s="11"/>
      <c r="F6" s="11" t="s">
        <v>336</v>
      </c>
      <c r="G6" s="11"/>
      <c r="H6" s="6"/>
      <c r="I6" s="11"/>
      <c r="J6" s="11" t="s">
        <v>337</v>
      </c>
      <c r="K6" s="11"/>
      <c r="L6" s="6"/>
      <c r="M6" s="2"/>
      <c r="N6" s="20"/>
      <c r="O6" s="11" t="s">
        <v>335</v>
      </c>
      <c r="P6" s="11"/>
      <c r="Q6" s="6"/>
      <c r="R6" s="11"/>
      <c r="S6" s="11" t="s">
        <v>336</v>
      </c>
      <c r="T6" s="11"/>
      <c r="U6" s="6"/>
      <c r="V6" s="11"/>
      <c r="W6" s="11" t="s">
        <v>337</v>
      </c>
      <c r="X6" s="11"/>
      <c r="Y6" s="6"/>
      <c r="Z6" s="2"/>
    </row>
    <row r="7" spans="1:26" ht="17.25">
      <c r="A7" s="20"/>
      <c r="B7" s="11" t="s">
        <v>62</v>
      </c>
      <c r="C7" s="1"/>
      <c r="D7" s="13"/>
      <c r="E7" s="30" t="s">
        <v>63</v>
      </c>
      <c r="F7" s="381"/>
      <c r="G7" s="381"/>
      <c r="H7" s="381"/>
      <c r="I7" s="381"/>
      <c r="J7" s="381"/>
      <c r="K7" s="381"/>
      <c r="L7" s="381"/>
      <c r="M7" s="2"/>
      <c r="N7" s="20"/>
      <c r="O7" s="11" t="s">
        <v>62</v>
      </c>
      <c r="P7" s="1"/>
      <c r="Q7" s="13"/>
      <c r="R7" s="30" t="s">
        <v>63</v>
      </c>
      <c r="S7" s="381"/>
      <c r="T7" s="381"/>
      <c r="U7" s="381"/>
      <c r="V7" s="381"/>
      <c r="W7" s="381"/>
      <c r="X7" s="381"/>
      <c r="Y7" s="381"/>
      <c r="Z7" s="2"/>
    </row>
    <row r="8" spans="1:26" ht="12.75" customHeight="1">
      <c r="A8" s="20"/>
      <c r="B8" s="378"/>
      <c r="C8" s="378"/>
      <c r="D8" s="378"/>
      <c r="E8" s="378"/>
      <c r="F8" s="378"/>
      <c r="G8" s="378"/>
      <c r="H8" s="378"/>
      <c r="I8" s="378"/>
      <c r="J8" s="378"/>
      <c r="K8" s="378"/>
      <c r="L8" s="378"/>
      <c r="M8" s="2"/>
      <c r="N8" s="20"/>
      <c r="O8" s="378"/>
      <c r="P8" s="378"/>
      <c r="Q8" s="378"/>
      <c r="R8" s="378"/>
      <c r="S8" s="378"/>
      <c r="T8" s="378"/>
      <c r="U8" s="378"/>
      <c r="V8" s="378"/>
      <c r="W8" s="378"/>
      <c r="X8" s="378"/>
      <c r="Y8" s="378"/>
      <c r="Z8" s="2"/>
    </row>
    <row r="9" spans="1:26" ht="12.75" customHeight="1">
      <c r="A9" s="20"/>
      <c r="B9" s="378"/>
      <c r="C9" s="378"/>
      <c r="D9" s="378"/>
      <c r="E9" s="378"/>
      <c r="F9" s="378"/>
      <c r="G9" s="378"/>
      <c r="H9" s="378"/>
      <c r="I9" s="378"/>
      <c r="J9" s="378"/>
      <c r="K9" s="378"/>
      <c r="L9" s="378"/>
      <c r="M9" s="2"/>
      <c r="N9" s="20"/>
      <c r="O9" s="378"/>
      <c r="P9" s="378"/>
      <c r="Q9" s="378"/>
      <c r="R9" s="378"/>
      <c r="S9" s="378"/>
      <c r="T9" s="378"/>
      <c r="U9" s="378"/>
      <c r="V9" s="378"/>
      <c r="W9" s="378"/>
      <c r="X9" s="378"/>
      <c r="Y9" s="378"/>
      <c r="Z9" s="2"/>
    </row>
    <row r="10" spans="1:26" ht="12.75" customHeight="1">
      <c r="A10" s="20"/>
      <c r="B10" s="378"/>
      <c r="C10" s="378"/>
      <c r="D10" s="378"/>
      <c r="E10" s="378"/>
      <c r="F10" s="378"/>
      <c r="G10" s="378"/>
      <c r="H10" s="378"/>
      <c r="I10" s="378"/>
      <c r="J10" s="378"/>
      <c r="K10" s="378"/>
      <c r="L10" s="378"/>
      <c r="M10" s="2"/>
      <c r="N10" s="20"/>
      <c r="O10" s="378"/>
      <c r="P10" s="378"/>
      <c r="Q10" s="378"/>
      <c r="R10" s="378"/>
      <c r="S10" s="378"/>
      <c r="T10" s="378"/>
      <c r="U10" s="378"/>
      <c r="V10" s="378"/>
      <c r="W10" s="378"/>
      <c r="X10" s="378"/>
      <c r="Y10" s="378"/>
      <c r="Z10" s="2"/>
    </row>
    <row r="11" spans="1:26" ht="12.75" customHeight="1">
      <c r="A11" s="20"/>
      <c r="B11" s="378"/>
      <c r="C11" s="378"/>
      <c r="D11" s="378"/>
      <c r="E11" s="378"/>
      <c r="F11" s="378"/>
      <c r="G11" s="378"/>
      <c r="H11" s="378"/>
      <c r="I11" s="378"/>
      <c r="J11" s="378"/>
      <c r="K11" s="378"/>
      <c r="L11" s="378"/>
      <c r="M11" s="2"/>
      <c r="N11" s="20"/>
      <c r="O11" s="378"/>
      <c r="P11" s="378"/>
      <c r="Q11" s="378"/>
      <c r="R11" s="378"/>
      <c r="S11" s="378"/>
      <c r="T11" s="378"/>
      <c r="U11" s="378"/>
      <c r="V11" s="378"/>
      <c r="W11" s="378"/>
      <c r="X11" s="378"/>
      <c r="Y11" s="378"/>
      <c r="Z11" s="2"/>
    </row>
    <row r="12" spans="1:26" ht="13.5" thickBot="1">
      <c r="A12" s="21"/>
      <c r="B12" s="379"/>
      <c r="C12" s="379"/>
      <c r="D12" s="379"/>
      <c r="E12" s="379"/>
      <c r="F12" s="379"/>
      <c r="G12" s="379"/>
      <c r="H12" s="379"/>
      <c r="I12" s="379"/>
      <c r="J12" s="379"/>
      <c r="K12" s="379"/>
      <c r="L12" s="379"/>
      <c r="M12" s="3"/>
      <c r="N12" s="21"/>
      <c r="O12" s="379"/>
      <c r="P12" s="379"/>
      <c r="Q12" s="379"/>
      <c r="R12" s="379"/>
      <c r="S12" s="379"/>
      <c r="T12" s="379"/>
      <c r="U12" s="379"/>
      <c r="V12" s="379"/>
      <c r="W12" s="379"/>
      <c r="X12" s="379"/>
      <c r="Y12" s="379"/>
      <c r="Z12" s="3"/>
    </row>
    <row r="13" spans="1:26" s="14" customFormat="1" ht="17.25">
      <c r="A13" s="24"/>
      <c r="B13" s="380"/>
      <c r="C13" s="380"/>
      <c r="D13" s="380"/>
      <c r="E13" s="380"/>
      <c r="F13" s="380"/>
      <c r="G13" s="380"/>
      <c r="H13" s="380"/>
      <c r="I13" s="380"/>
      <c r="J13" s="380"/>
      <c r="K13" s="380"/>
      <c r="L13" s="380"/>
      <c r="M13" s="23"/>
      <c r="N13" s="24"/>
      <c r="O13" s="380"/>
      <c r="P13" s="380"/>
      <c r="Q13" s="380"/>
      <c r="R13" s="380"/>
      <c r="S13" s="380"/>
      <c r="T13" s="380"/>
      <c r="U13" s="380"/>
      <c r="V13" s="380"/>
      <c r="W13" s="380"/>
      <c r="X13" s="380"/>
      <c r="Y13" s="380"/>
      <c r="Z13" s="23"/>
    </row>
    <row r="14" spans="1:26" ht="17.25">
      <c r="A14" s="17"/>
      <c r="B14" s="7" t="s">
        <v>338</v>
      </c>
      <c r="C14" s="8"/>
      <c r="D14" s="15"/>
      <c r="E14" s="18"/>
      <c r="F14" s="36">
        <f>J14+D16</f>
        <v>0</v>
      </c>
      <c r="G14" s="18"/>
      <c r="H14" s="16" t="s">
        <v>304</v>
      </c>
      <c r="I14" s="16"/>
      <c r="J14" s="15"/>
      <c r="K14" s="18" t="s">
        <v>305</v>
      </c>
      <c r="L14" s="15"/>
      <c r="M14" s="19"/>
      <c r="N14" s="17"/>
      <c r="O14" s="7" t="s">
        <v>338</v>
      </c>
      <c r="P14" s="8"/>
      <c r="Q14" s="15"/>
      <c r="R14" s="18"/>
      <c r="S14" s="36">
        <f>W14+Q16</f>
        <v>0</v>
      </c>
      <c r="T14" s="18"/>
      <c r="U14" s="16" t="s">
        <v>304</v>
      </c>
      <c r="V14" s="16"/>
      <c r="W14" s="15"/>
      <c r="X14" s="18" t="s">
        <v>305</v>
      </c>
      <c r="Y14" s="15"/>
      <c r="Z14" s="19"/>
    </row>
    <row r="15" spans="1:26" ht="16.5">
      <c r="A15" s="20"/>
      <c r="B15" s="11" t="s">
        <v>335</v>
      </c>
      <c r="C15" s="11"/>
      <c r="D15" s="6"/>
      <c r="E15" s="11"/>
      <c r="F15" s="11" t="s">
        <v>336</v>
      </c>
      <c r="G15" s="11"/>
      <c r="H15" s="6"/>
      <c r="I15" s="11"/>
      <c r="J15" s="11" t="s">
        <v>337</v>
      </c>
      <c r="K15" s="11"/>
      <c r="L15" s="6"/>
      <c r="M15" s="2"/>
      <c r="N15" s="20"/>
      <c r="O15" s="11" t="s">
        <v>335</v>
      </c>
      <c r="P15" s="11"/>
      <c r="Q15" s="6"/>
      <c r="R15" s="11"/>
      <c r="S15" s="11" t="s">
        <v>336</v>
      </c>
      <c r="T15" s="11"/>
      <c r="U15" s="6"/>
      <c r="V15" s="11"/>
      <c r="W15" s="11" t="s">
        <v>337</v>
      </c>
      <c r="X15" s="11"/>
      <c r="Y15" s="6"/>
      <c r="Z15" s="2"/>
    </row>
    <row r="16" spans="1:26" ht="17.25">
      <c r="A16" s="20"/>
      <c r="B16" s="11" t="s">
        <v>62</v>
      </c>
      <c r="C16" s="1"/>
      <c r="D16" s="13"/>
      <c r="E16" s="30" t="s">
        <v>63</v>
      </c>
      <c r="F16" s="381"/>
      <c r="G16" s="381"/>
      <c r="H16" s="381"/>
      <c r="I16" s="381"/>
      <c r="J16" s="381"/>
      <c r="K16" s="381"/>
      <c r="L16" s="381"/>
      <c r="M16" s="2"/>
      <c r="N16" s="20"/>
      <c r="O16" s="11" t="s">
        <v>62</v>
      </c>
      <c r="P16" s="1"/>
      <c r="Q16" s="13"/>
      <c r="R16" s="30" t="s">
        <v>63</v>
      </c>
      <c r="S16" s="381"/>
      <c r="T16" s="381"/>
      <c r="U16" s="381"/>
      <c r="V16" s="381"/>
      <c r="W16" s="381"/>
      <c r="X16" s="381"/>
      <c r="Y16" s="381"/>
      <c r="Z16" s="2"/>
    </row>
    <row r="17" spans="1:26" ht="12.75" customHeight="1">
      <c r="A17" s="20"/>
      <c r="B17" s="378"/>
      <c r="C17" s="378"/>
      <c r="D17" s="378"/>
      <c r="E17" s="378"/>
      <c r="F17" s="378"/>
      <c r="G17" s="378"/>
      <c r="H17" s="378"/>
      <c r="I17" s="378"/>
      <c r="J17" s="378"/>
      <c r="K17" s="378"/>
      <c r="L17" s="378"/>
      <c r="M17" s="2"/>
      <c r="N17" s="20"/>
      <c r="O17" s="378"/>
      <c r="P17" s="378"/>
      <c r="Q17" s="378"/>
      <c r="R17" s="378"/>
      <c r="S17" s="378"/>
      <c r="T17" s="378"/>
      <c r="U17" s="378"/>
      <c r="V17" s="378"/>
      <c r="W17" s="378"/>
      <c r="X17" s="378"/>
      <c r="Y17" s="378"/>
      <c r="Z17" s="2"/>
    </row>
    <row r="18" spans="1:26" ht="12.75" customHeight="1">
      <c r="A18" s="20"/>
      <c r="B18" s="378"/>
      <c r="C18" s="378"/>
      <c r="D18" s="378"/>
      <c r="E18" s="378"/>
      <c r="F18" s="378"/>
      <c r="G18" s="378"/>
      <c r="H18" s="378"/>
      <c r="I18" s="378"/>
      <c r="J18" s="378"/>
      <c r="K18" s="378"/>
      <c r="L18" s="378"/>
      <c r="M18" s="2"/>
      <c r="N18" s="20"/>
      <c r="O18" s="378"/>
      <c r="P18" s="378"/>
      <c r="Q18" s="378"/>
      <c r="R18" s="378"/>
      <c r="S18" s="378"/>
      <c r="T18" s="378"/>
      <c r="U18" s="378"/>
      <c r="V18" s="378"/>
      <c r="W18" s="378"/>
      <c r="X18" s="378"/>
      <c r="Y18" s="378"/>
      <c r="Z18" s="2"/>
    </row>
    <row r="19" spans="1:26" ht="12.75" customHeight="1">
      <c r="A19" s="20"/>
      <c r="B19" s="378"/>
      <c r="C19" s="378"/>
      <c r="D19" s="378"/>
      <c r="E19" s="378"/>
      <c r="F19" s="378"/>
      <c r="G19" s="378"/>
      <c r="H19" s="378"/>
      <c r="I19" s="378"/>
      <c r="J19" s="378"/>
      <c r="K19" s="378"/>
      <c r="L19" s="378"/>
      <c r="M19" s="2"/>
      <c r="N19" s="20"/>
      <c r="O19" s="378"/>
      <c r="P19" s="378"/>
      <c r="Q19" s="378"/>
      <c r="R19" s="378"/>
      <c r="S19" s="378"/>
      <c r="T19" s="378"/>
      <c r="U19" s="378"/>
      <c r="V19" s="378"/>
      <c r="W19" s="378"/>
      <c r="X19" s="378"/>
      <c r="Y19" s="378"/>
      <c r="Z19" s="2"/>
    </row>
    <row r="20" spans="1:26" ht="12.75" customHeight="1">
      <c r="A20" s="20"/>
      <c r="B20" s="378"/>
      <c r="C20" s="378"/>
      <c r="D20" s="378"/>
      <c r="E20" s="378"/>
      <c r="F20" s="378"/>
      <c r="G20" s="378"/>
      <c r="H20" s="378"/>
      <c r="I20" s="378"/>
      <c r="J20" s="378"/>
      <c r="K20" s="378"/>
      <c r="L20" s="378"/>
      <c r="M20" s="2"/>
      <c r="N20" s="20"/>
      <c r="O20" s="378"/>
      <c r="P20" s="378"/>
      <c r="Q20" s="378"/>
      <c r="R20" s="378"/>
      <c r="S20" s="378"/>
      <c r="T20" s="378"/>
      <c r="U20" s="378"/>
      <c r="V20" s="378"/>
      <c r="W20" s="378"/>
      <c r="X20" s="378"/>
      <c r="Y20" s="378"/>
      <c r="Z20" s="2"/>
    </row>
    <row r="21" spans="1:26" ht="13.5" thickBot="1">
      <c r="A21" s="21"/>
      <c r="B21" s="379"/>
      <c r="C21" s="379"/>
      <c r="D21" s="379"/>
      <c r="E21" s="379"/>
      <c r="F21" s="379"/>
      <c r="G21" s="379"/>
      <c r="H21" s="379"/>
      <c r="I21" s="379"/>
      <c r="J21" s="379"/>
      <c r="K21" s="379"/>
      <c r="L21" s="379"/>
      <c r="M21" s="3"/>
      <c r="N21" s="21"/>
      <c r="O21" s="379"/>
      <c r="P21" s="379"/>
      <c r="Q21" s="379"/>
      <c r="R21" s="379"/>
      <c r="S21" s="379"/>
      <c r="T21" s="379"/>
      <c r="U21" s="379"/>
      <c r="V21" s="379"/>
      <c r="W21" s="379"/>
      <c r="X21" s="379"/>
      <c r="Y21" s="379"/>
      <c r="Z21" s="3"/>
    </row>
    <row r="22" spans="1:26" s="14" customFormat="1" ht="17.25">
      <c r="A22" s="24"/>
      <c r="B22" s="380"/>
      <c r="C22" s="380"/>
      <c r="D22" s="380"/>
      <c r="E22" s="380"/>
      <c r="F22" s="380"/>
      <c r="G22" s="380"/>
      <c r="H22" s="380"/>
      <c r="I22" s="380"/>
      <c r="J22" s="380"/>
      <c r="K22" s="380"/>
      <c r="L22" s="380"/>
      <c r="M22" s="23"/>
      <c r="N22" s="24"/>
      <c r="O22" s="380"/>
      <c r="P22" s="380"/>
      <c r="Q22" s="380"/>
      <c r="R22" s="380"/>
      <c r="S22" s="380"/>
      <c r="T22" s="380"/>
      <c r="U22" s="380"/>
      <c r="V22" s="380"/>
      <c r="W22" s="380"/>
      <c r="X22" s="380"/>
      <c r="Y22" s="380"/>
      <c r="Z22" s="23"/>
    </row>
    <row r="23" spans="1:26" ht="17.25">
      <c r="A23" s="17"/>
      <c r="B23" s="7" t="s">
        <v>338</v>
      </c>
      <c r="C23" s="8"/>
      <c r="D23" s="15"/>
      <c r="E23" s="18"/>
      <c r="F23" s="36">
        <f>J23+D25</f>
        <v>0</v>
      </c>
      <c r="G23" s="18"/>
      <c r="H23" s="16" t="s">
        <v>304</v>
      </c>
      <c r="I23" s="16"/>
      <c r="J23" s="15"/>
      <c r="K23" s="18" t="s">
        <v>305</v>
      </c>
      <c r="L23" s="15"/>
      <c r="M23" s="19"/>
      <c r="N23" s="17"/>
      <c r="O23" s="7" t="s">
        <v>338</v>
      </c>
      <c r="P23" s="8"/>
      <c r="Q23" s="15"/>
      <c r="R23" s="18"/>
      <c r="S23" s="36">
        <f>W23+Q25</f>
        <v>0</v>
      </c>
      <c r="T23" s="18"/>
      <c r="U23" s="16" t="s">
        <v>304</v>
      </c>
      <c r="V23" s="16"/>
      <c r="W23" s="15"/>
      <c r="X23" s="18" t="s">
        <v>305</v>
      </c>
      <c r="Y23" s="15"/>
      <c r="Z23" s="19"/>
    </row>
    <row r="24" spans="1:26" ht="16.5">
      <c r="A24" s="20"/>
      <c r="B24" s="11" t="s">
        <v>335</v>
      </c>
      <c r="C24" s="11"/>
      <c r="D24" s="6"/>
      <c r="E24" s="11"/>
      <c r="F24" s="11" t="s">
        <v>336</v>
      </c>
      <c r="G24" s="11"/>
      <c r="H24" s="6"/>
      <c r="I24" s="11"/>
      <c r="J24" s="11" t="s">
        <v>337</v>
      </c>
      <c r="K24" s="11"/>
      <c r="L24" s="6"/>
      <c r="M24" s="2"/>
      <c r="N24" s="20"/>
      <c r="O24" s="11" t="s">
        <v>335</v>
      </c>
      <c r="P24" s="11"/>
      <c r="Q24" s="6"/>
      <c r="R24" s="11"/>
      <c r="S24" s="11" t="s">
        <v>336</v>
      </c>
      <c r="T24" s="11"/>
      <c r="U24" s="6"/>
      <c r="V24" s="11"/>
      <c r="W24" s="11" t="s">
        <v>337</v>
      </c>
      <c r="X24" s="11"/>
      <c r="Y24" s="6"/>
      <c r="Z24" s="2"/>
    </row>
    <row r="25" spans="1:26" ht="17.25">
      <c r="A25" s="20"/>
      <c r="B25" s="11" t="s">
        <v>62</v>
      </c>
      <c r="C25" s="1"/>
      <c r="D25" s="13"/>
      <c r="E25" s="30" t="s">
        <v>63</v>
      </c>
      <c r="F25" s="381"/>
      <c r="G25" s="381"/>
      <c r="H25" s="381"/>
      <c r="I25" s="381"/>
      <c r="J25" s="381"/>
      <c r="K25" s="381"/>
      <c r="L25" s="381"/>
      <c r="M25" s="2"/>
      <c r="N25" s="20"/>
      <c r="O25" s="11" t="s">
        <v>62</v>
      </c>
      <c r="P25" s="1"/>
      <c r="Q25" s="13"/>
      <c r="R25" s="30" t="s">
        <v>63</v>
      </c>
      <c r="S25" s="381"/>
      <c r="T25" s="381"/>
      <c r="U25" s="381"/>
      <c r="V25" s="381"/>
      <c r="W25" s="381"/>
      <c r="X25" s="381"/>
      <c r="Y25" s="381"/>
      <c r="Z25" s="2"/>
    </row>
    <row r="26" spans="1:26" ht="12.75" customHeight="1">
      <c r="A26" s="20"/>
      <c r="B26" s="378"/>
      <c r="C26" s="378"/>
      <c r="D26" s="378"/>
      <c r="E26" s="378"/>
      <c r="F26" s="378"/>
      <c r="G26" s="378"/>
      <c r="H26" s="378"/>
      <c r="I26" s="378"/>
      <c r="J26" s="378"/>
      <c r="K26" s="378"/>
      <c r="L26" s="378"/>
      <c r="M26" s="2"/>
      <c r="N26" s="20"/>
      <c r="O26" s="378"/>
      <c r="P26" s="378"/>
      <c r="Q26" s="378"/>
      <c r="R26" s="378"/>
      <c r="S26" s="378"/>
      <c r="T26" s="378"/>
      <c r="U26" s="378"/>
      <c r="V26" s="378"/>
      <c r="W26" s="378"/>
      <c r="X26" s="378"/>
      <c r="Y26" s="378"/>
      <c r="Z26" s="2"/>
    </row>
    <row r="27" spans="1:26" ht="12.75" customHeight="1">
      <c r="A27" s="20"/>
      <c r="B27" s="378"/>
      <c r="C27" s="378"/>
      <c r="D27" s="378"/>
      <c r="E27" s="378"/>
      <c r="F27" s="378"/>
      <c r="G27" s="378"/>
      <c r="H27" s="378"/>
      <c r="I27" s="378"/>
      <c r="J27" s="378"/>
      <c r="K27" s="378"/>
      <c r="L27" s="378"/>
      <c r="M27" s="2"/>
      <c r="N27" s="20"/>
      <c r="O27" s="378"/>
      <c r="P27" s="378"/>
      <c r="Q27" s="378"/>
      <c r="R27" s="378"/>
      <c r="S27" s="378"/>
      <c r="T27" s="378"/>
      <c r="U27" s="378"/>
      <c r="V27" s="378"/>
      <c r="W27" s="378"/>
      <c r="X27" s="378"/>
      <c r="Y27" s="378"/>
      <c r="Z27" s="2"/>
    </row>
    <row r="28" spans="1:26" ht="12.75" customHeight="1">
      <c r="A28" s="20"/>
      <c r="B28" s="378"/>
      <c r="C28" s="378"/>
      <c r="D28" s="378"/>
      <c r="E28" s="378"/>
      <c r="F28" s="378"/>
      <c r="G28" s="378"/>
      <c r="H28" s="378"/>
      <c r="I28" s="378"/>
      <c r="J28" s="378"/>
      <c r="K28" s="378"/>
      <c r="L28" s="378"/>
      <c r="M28" s="2"/>
      <c r="N28" s="20"/>
      <c r="O28" s="378"/>
      <c r="P28" s="378"/>
      <c r="Q28" s="378"/>
      <c r="R28" s="378"/>
      <c r="S28" s="378"/>
      <c r="T28" s="378"/>
      <c r="U28" s="378"/>
      <c r="V28" s="378"/>
      <c r="W28" s="378"/>
      <c r="X28" s="378"/>
      <c r="Y28" s="378"/>
      <c r="Z28" s="2"/>
    </row>
    <row r="29" spans="1:26" ht="12.75" customHeight="1">
      <c r="A29" s="20"/>
      <c r="B29" s="378"/>
      <c r="C29" s="378"/>
      <c r="D29" s="378"/>
      <c r="E29" s="378"/>
      <c r="F29" s="378"/>
      <c r="G29" s="378"/>
      <c r="H29" s="378"/>
      <c r="I29" s="378"/>
      <c r="J29" s="378"/>
      <c r="K29" s="378"/>
      <c r="L29" s="378"/>
      <c r="M29" s="2"/>
      <c r="N29" s="20"/>
      <c r="O29" s="378"/>
      <c r="P29" s="378"/>
      <c r="Q29" s="378"/>
      <c r="R29" s="378"/>
      <c r="S29" s="378"/>
      <c r="T29" s="378"/>
      <c r="U29" s="378"/>
      <c r="V29" s="378"/>
      <c r="W29" s="378"/>
      <c r="X29" s="378"/>
      <c r="Y29" s="378"/>
      <c r="Z29" s="2"/>
    </row>
    <row r="30" spans="1:26" ht="13.5" thickBot="1">
      <c r="A30" s="21"/>
      <c r="B30" s="379"/>
      <c r="C30" s="379"/>
      <c r="D30" s="379"/>
      <c r="E30" s="379"/>
      <c r="F30" s="379"/>
      <c r="G30" s="379"/>
      <c r="H30" s="379"/>
      <c r="I30" s="379"/>
      <c r="J30" s="379"/>
      <c r="K30" s="379"/>
      <c r="L30" s="379"/>
      <c r="M30" s="3"/>
      <c r="N30" s="21"/>
      <c r="O30" s="379"/>
      <c r="P30" s="379"/>
      <c r="Q30" s="379"/>
      <c r="R30" s="379"/>
      <c r="S30" s="379"/>
      <c r="T30" s="379"/>
      <c r="U30" s="379"/>
      <c r="V30" s="379"/>
      <c r="W30" s="379"/>
      <c r="X30" s="379"/>
      <c r="Y30" s="379"/>
      <c r="Z30" s="3"/>
    </row>
    <row r="31" spans="1:26" s="14" customFormat="1" ht="17.25">
      <c r="A31" s="24"/>
      <c r="B31" s="380"/>
      <c r="C31" s="380"/>
      <c r="D31" s="380"/>
      <c r="E31" s="380"/>
      <c r="F31" s="380"/>
      <c r="G31" s="380"/>
      <c r="H31" s="380"/>
      <c r="I31" s="380"/>
      <c r="J31" s="380"/>
      <c r="K31" s="380"/>
      <c r="L31" s="380"/>
      <c r="M31" s="23"/>
      <c r="N31" s="24"/>
      <c r="O31" s="380"/>
      <c r="P31" s="380"/>
      <c r="Q31" s="380"/>
      <c r="R31" s="380"/>
      <c r="S31" s="380"/>
      <c r="T31" s="380"/>
      <c r="U31" s="380"/>
      <c r="V31" s="380"/>
      <c r="W31" s="380"/>
      <c r="X31" s="380"/>
      <c r="Y31" s="380"/>
      <c r="Z31" s="23"/>
    </row>
    <row r="32" spans="1:26" ht="17.25">
      <c r="A32" s="17"/>
      <c r="B32" s="7" t="s">
        <v>338</v>
      </c>
      <c r="C32" s="8"/>
      <c r="D32" s="15"/>
      <c r="E32" s="18"/>
      <c r="F32" s="36">
        <f>J32+D34</f>
        <v>0</v>
      </c>
      <c r="G32" s="18"/>
      <c r="H32" s="16" t="s">
        <v>304</v>
      </c>
      <c r="I32" s="16"/>
      <c r="J32" s="15"/>
      <c r="K32" s="18" t="s">
        <v>305</v>
      </c>
      <c r="L32" s="15"/>
      <c r="M32" s="19"/>
      <c r="N32" s="17"/>
      <c r="O32" s="7" t="s">
        <v>338</v>
      </c>
      <c r="P32" s="8"/>
      <c r="Q32" s="15"/>
      <c r="R32" s="18"/>
      <c r="S32" s="36">
        <f>W32+Q34</f>
        <v>0</v>
      </c>
      <c r="T32" s="18"/>
      <c r="U32" s="16" t="s">
        <v>304</v>
      </c>
      <c r="V32" s="16"/>
      <c r="W32" s="15"/>
      <c r="X32" s="18" t="s">
        <v>305</v>
      </c>
      <c r="Y32" s="15"/>
      <c r="Z32" s="19"/>
    </row>
    <row r="33" spans="1:26" ht="16.5">
      <c r="A33" s="20"/>
      <c r="B33" s="11" t="s">
        <v>335</v>
      </c>
      <c r="C33" s="11"/>
      <c r="D33" s="6"/>
      <c r="E33" s="11"/>
      <c r="F33" s="11" t="s">
        <v>336</v>
      </c>
      <c r="G33" s="11"/>
      <c r="H33" s="6"/>
      <c r="I33" s="11"/>
      <c r="J33" s="11" t="s">
        <v>337</v>
      </c>
      <c r="K33" s="11"/>
      <c r="L33" s="6"/>
      <c r="M33" s="2"/>
      <c r="N33" s="20"/>
      <c r="O33" s="11" t="s">
        <v>335</v>
      </c>
      <c r="P33" s="11"/>
      <c r="Q33" s="6"/>
      <c r="R33" s="11"/>
      <c r="S33" s="11" t="s">
        <v>336</v>
      </c>
      <c r="T33" s="11"/>
      <c r="U33" s="6"/>
      <c r="V33" s="11"/>
      <c r="W33" s="11" t="s">
        <v>337</v>
      </c>
      <c r="X33" s="11"/>
      <c r="Y33" s="6"/>
      <c r="Z33" s="2"/>
    </row>
    <row r="34" spans="1:26" ht="17.25">
      <c r="A34" s="20"/>
      <c r="B34" s="11" t="s">
        <v>62</v>
      </c>
      <c r="C34" s="1"/>
      <c r="D34" s="13"/>
      <c r="E34" s="30" t="s">
        <v>63</v>
      </c>
      <c r="F34" s="381"/>
      <c r="G34" s="381"/>
      <c r="H34" s="381"/>
      <c r="I34" s="381"/>
      <c r="J34" s="381"/>
      <c r="K34" s="381"/>
      <c r="L34" s="381"/>
      <c r="M34" s="2"/>
      <c r="N34" s="20"/>
      <c r="O34" s="11" t="s">
        <v>62</v>
      </c>
      <c r="P34" s="1"/>
      <c r="Q34" s="13"/>
      <c r="R34" s="30" t="s">
        <v>63</v>
      </c>
      <c r="S34" s="381"/>
      <c r="T34" s="381"/>
      <c r="U34" s="381"/>
      <c r="V34" s="381"/>
      <c r="W34" s="381"/>
      <c r="X34" s="381"/>
      <c r="Y34" s="381"/>
      <c r="Z34" s="2"/>
    </row>
    <row r="35" spans="1:26" ht="12.75" customHeight="1">
      <c r="A35" s="20"/>
      <c r="B35" s="378"/>
      <c r="C35" s="378"/>
      <c r="D35" s="378"/>
      <c r="E35" s="378"/>
      <c r="F35" s="378"/>
      <c r="G35" s="378"/>
      <c r="H35" s="378"/>
      <c r="I35" s="378"/>
      <c r="J35" s="378"/>
      <c r="K35" s="378"/>
      <c r="L35" s="378"/>
      <c r="M35" s="2"/>
      <c r="N35" s="20"/>
      <c r="O35" s="378"/>
      <c r="P35" s="378"/>
      <c r="Q35" s="378"/>
      <c r="R35" s="378"/>
      <c r="S35" s="378"/>
      <c r="T35" s="378"/>
      <c r="U35" s="378"/>
      <c r="V35" s="378"/>
      <c r="W35" s="378"/>
      <c r="X35" s="378"/>
      <c r="Y35" s="378"/>
      <c r="Z35" s="2"/>
    </row>
    <row r="36" spans="1:26" ht="12.75" customHeight="1">
      <c r="A36" s="20"/>
      <c r="B36" s="378"/>
      <c r="C36" s="378"/>
      <c r="D36" s="378"/>
      <c r="E36" s="378"/>
      <c r="F36" s="378"/>
      <c r="G36" s="378"/>
      <c r="H36" s="378"/>
      <c r="I36" s="378"/>
      <c r="J36" s="378"/>
      <c r="K36" s="378"/>
      <c r="L36" s="378"/>
      <c r="M36" s="2"/>
      <c r="N36" s="20"/>
      <c r="O36" s="378"/>
      <c r="P36" s="378"/>
      <c r="Q36" s="378"/>
      <c r="R36" s="378"/>
      <c r="S36" s="378"/>
      <c r="T36" s="378"/>
      <c r="U36" s="378"/>
      <c r="V36" s="378"/>
      <c r="W36" s="378"/>
      <c r="X36" s="378"/>
      <c r="Y36" s="378"/>
      <c r="Z36" s="2"/>
    </row>
    <row r="37" spans="1:26" ht="12.75" customHeight="1">
      <c r="A37" s="20"/>
      <c r="B37" s="378"/>
      <c r="C37" s="378"/>
      <c r="D37" s="378"/>
      <c r="E37" s="378"/>
      <c r="F37" s="378"/>
      <c r="G37" s="378"/>
      <c r="H37" s="378"/>
      <c r="I37" s="378"/>
      <c r="J37" s="378"/>
      <c r="K37" s="378"/>
      <c r="L37" s="378"/>
      <c r="M37" s="2"/>
      <c r="N37" s="20"/>
      <c r="O37" s="378"/>
      <c r="P37" s="378"/>
      <c r="Q37" s="378"/>
      <c r="R37" s="378"/>
      <c r="S37" s="378"/>
      <c r="T37" s="378"/>
      <c r="U37" s="378"/>
      <c r="V37" s="378"/>
      <c r="W37" s="378"/>
      <c r="X37" s="378"/>
      <c r="Y37" s="378"/>
      <c r="Z37" s="2"/>
    </row>
    <row r="38" spans="1:26" ht="12.75" customHeight="1">
      <c r="A38" s="20"/>
      <c r="B38" s="378"/>
      <c r="C38" s="378"/>
      <c r="D38" s="378"/>
      <c r="E38" s="378"/>
      <c r="F38" s="378"/>
      <c r="G38" s="378"/>
      <c r="H38" s="378"/>
      <c r="I38" s="378"/>
      <c r="J38" s="378"/>
      <c r="K38" s="378"/>
      <c r="L38" s="378"/>
      <c r="M38" s="2"/>
      <c r="N38" s="20"/>
      <c r="O38" s="378"/>
      <c r="P38" s="378"/>
      <c r="Q38" s="378"/>
      <c r="R38" s="378"/>
      <c r="S38" s="378"/>
      <c r="T38" s="378"/>
      <c r="U38" s="378"/>
      <c r="V38" s="378"/>
      <c r="W38" s="378"/>
      <c r="X38" s="378"/>
      <c r="Y38" s="378"/>
      <c r="Z38" s="2"/>
    </row>
    <row r="39" spans="1:26" ht="13.5" thickBot="1">
      <c r="A39" s="21"/>
      <c r="B39" s="379"/>
      <c r="C39" s="379"/>
      <c r="D39" s="379"/>
      <c r="E39" s="379"/>
      <c r="F39" s="379"/>
      <c r="G39" s="379"/>
      <c r="H39" s="379"/>
      <c r="I39" s="379"/>
      <c r="J39" s="379"/>
      <c r="K39" s="379"/>
      <c r="L39" s="379"/>
      <c r="M39" s="3"/>
      <c r="N39" s="21"/>
      <c r="O39" s="379"/>
      <c r="P39" s="379"/>
      <c r="Q39" s="379"/>
      <c r="R39" s="379"/>
      <c r="S39" s="379"/>
      <c r="T39" s="379"/>
      <c r="U39" s="379"/>
      <c r="V39" s="379"/>
      <c r="W39" s="379"/>
      <c r="X39" s="379"/>
      <c r="Y39" s="379"/>
      <c r="Z39" s="3"/>
    </row>
    <row r="40" spans="1:26" s="14" customFormat="1" ht="17.25">
      <c r="A40" s="24"/>
      <c r="B40" s="380"/>
      <c r="C40" s="380"/>
      <c r="D40" s="380"/>
      <c r="E40" s="380"/>
      <c r="F40" s="380"/>
      <c r="G40" s="380"/>
      <c r="H40" s="380"/>
      <c r="I40" s="380"/>
      <c r="J40" s="380"/>
      <c r="K40" s="380"/>
      <c r="L40" s="380"/>
      <c r="M40" s="23"/>
      <c r="N40" s="24"/>
      <c r="O40" s="380"/>
      <c r="P40" s="380"/>
      <c r="Q40" s="380"/>
      <c r="R40" s="380"/>
      <c r="S40" s="380"/>
      <c r="T40" s="380"/>
      <c r="U40" s="380"/>
      <c r="V40" s="380"/>
      <c r="W40" s="380"/>
      <c r="X40" s="380"/>
      <c r="Y40" s="380"/>
      <c r="Z40" s="23"/>
    </row>
    <row r="41" spans="1:26" ht="17.25">
      <c r="A41" s="17"/>
      <c r="B41" s="7" t="s">
        <v>338</v>
      </c>
      <c r="C41" s="8"/>
      <c r="D41" s="15"/>
      <c r="E41" s="18"/>
      <c r="F41" s="36">
        <f>J41+D43</f>
        <v>0</v>
      </c>
      <c r="G41" s="18"/>
      <c r="H41" s="16" t="s">
        <v>304</v>
      </c>
      <c r="I41" s="16"/>
      <c r="J41" s="15"/>
      <c r="K41" s="18" t="s">
        <v>305</v>
      </c>
      <c r="L41" s="15"/>
      <c r="M41" s="19"/>
      <c r="N41" s="17"/>
      <c r="O41" s="7" t="s">
        <v>338</v>
      </c>
      <c r="P41" s="8"/>
      <c r="Q41" s="15"/>
      <c r="R41" s="18"/>
      <c r="S41" s="36">
        <f>W41+Q43</f>
        <v>0</v>
      </c>
      <c r="T41" s="18"/>
      <c r="U41" s="16" t="s">
        <v>304</v>
      </c>
      <c r="V41" s="16"/>
      <c r="W41" s="15"/>
      <c r="X41" s="18" t="s">
        <v>305</v>
      </c>
      <c r="Y41" s="15"/>
      <c r="Z41" s="19"/>
    </row>
    <row r="42" spans="1:26" ht="16.5">
      <c r="A42" s="20"/>
      <c r="B42" s="11" t="s">
        <v>335</v>
      </c>
      <c r="C42" s="11"/>
      <c r="D42" s="6"/>
      <c r="E42" s="11"/>
      <c r="F42" s="11" t="s">
        <v>336</v>
      </c>
      <c r="G42" s="11"/>
      <c r="H42" s="6"/>
      <c r="I42" s="11"/>
      <c r="J42" s="11" t="s">
        <v>337</v>
      </c>
      <c r="K42" s="11"/>
      <c r="L42" s="6"/>
      <c r="M42" s="2"/>
      <c r="N42" s="20"/>
      <c r="O42" s="11" t="s">
        <v>335</v>
      </c>
      <c r="P42" s="11"/>
      <c r="Q42" s="6"/>
      <c r="R42" s="11"/>
      <c r="S42" s="11" t="s">
        <v>336</v>
      </c>
      <c r="T42" s="11"/>
      <c r="U42" s="6"/>
      <c r="V42" s="11"/>
      <c r="W42" s="11" t="s">
        <v>337</v>
      </c>
      <c r="X42" s="11"/>
      <c r="Y42" s="6"/>
      <c r="Z42" s="2"/>
    </row>
    <row r="43" spans="1:26" ht="17.25">
      <c r="A43" s="20"/>
      <c r="B43" s="11" t="s">
        <v>62</v>
      </c>
      <c r="C43" s="1"/>
      <c r="D43" s="13"/>
      <c r="E43" s="30" t="s">
        <v>63</v>
      </c>
      <c r="F43" s="381"/>
      <c r="G43" s="381"/>
      <c r="H43" s="381"/>
      <c r="I43" s="381"/>
      <c r="J43" s="381"/>
      <c r="K43" s="381"/>
      <c r="L43" s="381"/>
      <c r="M43" s="2"/>
      <c r="N43" s="20"/>
      <c r="O43" s="11" t="s">
        <v>62</v>
      </c>
      <c r="P43" s="1"/>
      <c r="Q43" s="13"/>
      <c r="R43" s="30" t="s">
        <v>63</v>
      </c>
      <c r="S43" s="381"/>
      <c r="T43" s="381"/>
      <c r="U43" s="381"/>
      <c r="V43" s="381"/>
      <c r="W43" s="381"/>
      <c r="X43" s="381"/>
      <c r="Y43" s="381"/>
      <c r="Z43" s="2"/>
    </row>
    <row r="44" spans="1:26" s="12" customFormat="1" ht="12.75" customHeight="1">
      <c r="A44" s="20"/>
      <c r="B44" s="378"/>
      <c r="C44" s="378"/>
      <c r="D44" s="378"/>
      <c r="E44" s="378"/>
      <c r="F44" s="378"/>
      <c r="G44" s="378"/>
      <c r="H44" s="378"/>
      <c r="I44" s="378"/>
      <c r="J44" s="378"/>
      <c r="K44" s="378"/>
      <c r="L44" s="378"/>
      <c r="M44" s="2"/>
      <c r="N44" s="20"/>
      <c r="O44" s="378"/>
      <c r="P44" s="378"/>
      <c r="Q44" s="378"/>
      <c r="R44" s="378"/>
      <c r="S44" s="378"/>
      <c r="T44" s="378"/>
      <c r="U44" s="378"/>
      <c r="V44" s="378"/>
      <c r="W44" s="378"/>
      <c r="X44" s="378"/>
      <c r="Y44" s="378"/>
      <c r="Z44" s="2"/>
    </row>
    <row r="45" spans="1:26" ht="12.75" customHeight="1">
      <c r="A45" s="20"/>
      <c r="B45" s="378"/>
      <c r="C45" s="378"/>
      <c r="D45" s="378"/>
      <c r="E45" s="378"/>
      <c r="F45" s="378"/>
      <c r="G45" s="378"/>
      <c r="H45" s="378"/>
      <c r="I45" s="378"/>
      <c r="J45" s="378"/>
      <c r="K45" s="378"/>
      <c r="L45" s="378"/>
      <c r="M45" s="2"/>
      <c r="N45" s="20"/>
      <c r="O45" s="378"/>
      <c r="P45" s="378"/>
      <c r="Q45" s="378"/>
      <c r="R45" s="378"/>
      <c r="S45" s="378"/>
      <c r="T45" s="378"/>
      <c r="U45" s="378"/>
      <c r="V45" s="378"/>
      <c r="W45" s="378"/>
      <c r="X45" s="378"/>
      <c r="Y45" s="378"/>
      <c r="Z45" s="2"/>
    </row>
    <row r="46" spans="1:28" ht="12.75" customHeight="1">
      <c r="A46" s="20"/>
      <c r="B46" s="378"/>
      <c r="C46" s="378"/>
      <c r="D46" s="378"/>
      <c r="E46" s="378"/>
      <c r="F46" s="378"/>
      <c r="G46" s="378"/>
      <c r="H46" s="378"/>
      <c r="I46" s="378"/>
      <c r="J46" s="378"/>
      <c r="K46" s="378"/>
      <c r="L46" s="378"/>
      <c r="M46" s="2"/>
      <c r="N46" s="20"/>
      <c r="O46" s="378"/>
      <c r="P46" s="378"/>
      <c r="Q46" s="378"/>
      <c r="R46" s="378"/>
      <c r="S46" s="378"/>
      <c r="T46" s="378"/>
      <c r="U46" s="378"/>
      <c r="V46" s="378"/>
      <c r="W46" s="378"/>
      <c r="X46" s="378"/>
      <c r="Y46" s="378"/>
      <c r="Z46" s="2"/>
      <c r="AA46" s="5" t="s">
        <v>277</v>
      </c>
      <c r="AB46" s="35">
        <f>F5+F14+F23+F32+F41+S5+S14+S23+S32+S41</f>
        <v>0</v>
      </c>
    </row>
    <row r="47" spans="1:29" ht="12.75" customHeight="1">
      <c r="A47" s="20"/>
      <c r="B47" s="378"/>
      <c r="C47" s="378"/>
      <c r="D47" s="378"/>
      <c r="E47" s="378"/>
      <c r="F47" s="378"/>
      <c r="G47" s="378"/>
      <c r="H47" s="378"/>
      <c r="I47" s="378"/>
      <c r="J47" s="378"/>
      <c r="K47" s="378"/>
      <c r="L47" s="378"/>
      <c r="M47" s="2"/>
      <c r="N47" s="20"/>
      <c r="O47" s="378"/>
      <c r="P47" s="378"/>
      <c r="Q47" s="378"/>
      <c r="R47" s="378"/>
      <c r="S47" s="378"/>
      <c r="T47" s="378"/>
      <c r="U47" s="378"/>
      <c r="V47" s="378"/>
      <c r="W47" s="378"/>
      <c r="X47" s="378"/>
      <c r="Y47" s="378"/>
      <c r="Z47" s="2"/>
      <c r="AA47" s="5" t="s">
        <v>347</v>
      </c>
      <c r="AB47" s="35">
        <f>ROUND(AB46/5,0)</f>
        <v>0</v>
      </c>
      <c r="AC47" s="5"/>
    </row>
    <row r="48" spans="1:26" s="10" customFormat="1" ht="9" customHeight="1" thickBot="1">
      <c r="A48" s="21"/>
      <c r="B48" s="379"/>
      <c r="C48" s="379"/>
      <c r="D48" s="379"/>
      <c r="E48" s="379"/>
      <c r="F48" s="379"/>
      <c r="G48" s="379"/>
      <c r="H48" s="379"/>
      <c r="I48" s="379"/>
      <c r="J48" s="379"/>
      <c r="K48" s="379"/>
      <c r="L48" s="379"/>
      <c r="M48" s="3"/>
      <c r="N48" s="21"/>
      <c r="O48" s="379"/>
      <c r="P48" s="379"/>
      <c r="Q48" s="379"/>
      <c r="R48" s="379"/>
      <c r="S48" s="379"/>
      <c r="T48" s="379"/>
      <c r="U48" s="379"/>
      <c r="V48" s="379"/>
      <c r="W48" s="379"/>
      <c r="X48" s="379"/>
      <c r="Y48" s="379"/>
      <c r="Z48" s="3"/>
    </row>
  </sheetData>
  <mergeCells count="31">
    <mergeCell ref="S16:Y16"/>
    <mergeCell ref="B35:L39"/>
    <mergeCell ref="O31:Y31"/>
    <mergeCell ref="B26:L30"/>
    <mergeCell ref="B31:L31"/>
    <mergeCell ref="S34:Y34"/>
    <mergeCell ref="O26:Y30"/>
    <mergeCell ref="S7:Y7"/>
    <mergeCell ref="O22:Y22"/>
    <mergeCell ref="B44:L48"/>
    <mergeCell ref="O17:Y21"/>
    <mergeCell ref="S43:Y43"/>
    <mergeCell ref="F43:L43"/>
    <mergeCell ref="O44:Y48"/>
    <mergeCell ref="O13:Y13"/>
    <mergeCell ref="S25:Y25"/>
    <mergeCell ref="O8:Y12"/>
    <mergeCell ref="F7:L7"/>
    <mergeCell ref="F16:L16"/>
    <mergeCell ref="F25:L25"/>
    <mergeCell ref="F34:L34"/>
    <mergeCell ref="D1:X2"/>
    <mergeCell ref="O35:Y39"/>
    <mergeCell ref="O40:Y40"/>
    <mergeCell ref="B8:L12"/>
    <mergeCell ref="B13:L13"/>
    <mergeCell ref="B17:L21"/>
    <mergeCell ref="B22:L22"/>
    <mergeCell ref="B4:L4"/>
    <mergeCell ref="O4:Y4"/>
    <mergeCell ref="B40:L4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C76"/>
  <sheetViews>
    <sheetView workbookViewId="0" topLeftCell="A1">
      <selection activeCell="V10" sqref="A1:IV16384"/>
    </sheetView>
  </sheetViews>
  <sheetFormatPr defaultColWidth="9.33203125" defaultRowHeight="12.75"/>
  <cols>
    <col min="1" max="1" width="16" style="53" customWidth="1"/>
    <col min="2" max="2" width="1.0078125" style="53" customWidth="1"/>
    <col min="3" max="3" width="5.33203125" style="53" customWidth="1"/>
    <col min="4" max="4" width="1.0078125" style="53" customWidth="1"/>
    <col min="5" max="5" width="11.16015625" style="53" customWidth="1"/>
    <col min="6" max="6" width="1.0078125" style="53" customWidth="1"/>
    <col min="7" max="7" width="5.16015625" style="53" customWidth="1"/>
    <col min="8" max="8" width="0.82421875" style="53" customWidth="1"/>
    <col min="9" max="9" width="10.5" style="53" customWidth="1"/>
    <col min="10" max="10" width="1.0078125" style="53" customWidth="1"/>
    <col min="11" max="11" width="5.33203125" style="53" customWidth="1"/>
    <col min="12" max="12" width="1.3359375" style="53" customWidth="1"/>
    <col min="13" max="13" width="11" style="53" customWidth="1"/>
    <col min="14" max="14" width="5.16015625" style="53" customWidth="1"/>
    <col min="15" max="15" width="0.65625" style="53" customWidth="1"/>
    <col min="16" max="16" width="9.83203125" style="53" customWidth="1"/>
    <col min="17" max="17" width="0.82421875" style="53" customWidth="1"/>
    <col min="18" max="18" width="6.66015625" style="53" customWidth="1"/>
    <col min="19" max="19" width="1.171875" style="53" customWidth="1"/>
    <col min="20" max="20" width="1.3359375" style="53" customWidth="1"/>
    <col min="21" max="16384" width="9.33203125" style="53" customWidth="1"/>
  </cols>
  <sheetData>
    <row r="1" spans="1:20" ht="21.75" thickBot="1">
      <c r="A1" s="119" t="s">
        <v>379</v>
      </c>
      <c r="B1" s="120"/>
      <c r="C1" s="120"/>
      <c r="D1" s="120"/>
      <c r="E1" s="120"/>
      <c r="F1" s="120"/>
      <c r="G1" s="120"/>
      <c r="H1" s="120"/>
      <c r="I1" s="120"/>
      <c r="J1" s="120"/>
      <c r="K1" s="121"/>
      <c r="L1" s="114"/>
      <c r="M1" s="124" t="s">
        <v>420</v>
      </c>
      <c r="N1" s="125">
        <f>IF((ISBLANK(C9)),"",SUM(G9:G41))</f>
        <v>68</v>
      </c>
      <c r="O1" s="126"/>
      <c r="P1" s="124" t="s">
        <v>421</v>
      </c>
      <c r="Q1" s="126"/>
      <c r="R1" s="127">
        <f>IF(ISBLANK($C9),"",SUM(C9:C41))</f>
        <v>33</v>
      </c>
      <c r="S1" s="128"/>
      <c r="T1" s="28"/>
    </row>
    <row r="2" spans="1:19" ht="20.25">
      <c r="A2" s="97" t="s">
        <v>398</v>
      </c>
      <c r="B2" s="98"/>
      <c r="C2" s="99"/>
      <c r="D2" s="28"/>
      <c r="E2" s="130">
        <f>IF(ISBLANK($N3),"",(IF((G2&lt;0),(-(TRUNC((SQRT(8*((-(G2))/5)+1)-1)/2))),(TRUNC((SQRT(8*((G2)/5)+1)-1)/2)))))</f>
        <v>2</v>
      </c>
      <c r="F2" s="131" t="s">
        <v>323</v>
      </c>
      <c r="G2" s="132">
        <f>IF(ISBLANK($N3),"",(SUM(E3,C4,G4,K4,N4,R4,C6,G6,K6,N6,R6,C5,G5,K5,N5,R5)))</f>
        <v>19.571428571428573</v>
      </c>
      <c r="H2" s="28"/>
      <c r="I2" s="100" t="s">
        <v>493</v>
      </c>
      <c r="J2" s="100"/>
      <c r="K2" s="100"/>
      <c r="L2" s="100"/>
      <c r="M2" s="100"/>
      <c r="N2" s="100"/>
      <c r="O2" s="100"/>
      <c r="P2" s="100"/>
      <c r="Q2" s="100"/>
      <c r="R2" s="100"/>
      <c r="S2" s="72"/>
    </row>
    <row r="3" spans="1:19" ht="17.25">
      <c r="A3" s="122" t="s">
        <v>399</v>
      </c>
      <c r="B3" s="123"/>
      <c r="C3" s="123"/>
      <c r="D3" s="28"/>
      <c r="E3" s="133">
        <f>IF(ISBLANK(N3),"",(SUM(K3,N3,R3))/7)</f>
        <v>-21.428571428571427</v>
      </c>
      <c r="F3" s="28"/>
      <c r="G3" s="134" t="s">
        <v>389</v>
      </c>
      <c r="H3" s="28"/>
      <c r="I3" s="135" t="s">
        <v>386</v>
      </c>
      <c r="J3" s="28"/>
      <c r="K3" s="132">
        <v>0</v>
      </c>
      <c r="L3" s="28"/>
      <c r="M3" s="135" t="s">
        <v>387</v>
      </c>
      <c r="N3" s="136">
        <v>-150</v>
      </c>
      <c r="O3" s="28"/>
      <c r="P3" s="135" t="s">
        <v>388</v>
      </c>
      <c r="Q3" s="28"/>
      <c r="R3" s="132">
        <v>0</v>
      </c>
      <c r="S3" s="72"/>
    </row>
    <row r="4" spans="1:19" ht="16.5">
      <c r="A4" s="137" t="s">
        <v>422</v>
      </c>
      <c r="B4" s="28"/>
      <c r="C4" s="132">
        <v>21</v>
      </c>
      <c r="D4" s="28"/>
      <c r="E4" s="135" t="s">
        <v>390</v>
      </c>
      <c r="F4" s="28"/>
      <c r="G4" s="132">
        <v>0</v>
      </c>
      <c r="H4" s="28"/>
      <c r="I4" s="135" t="s">
        <v>391</v>
      </c>
      <c r="J4" s="28"/>
      <c r="K4" s="132">
        <v>0</v>
      </c>
      <c r="L4" s="28"/>
      <c r="M4" s="135" t="s">
        <v>393</v>
      </c>
      <c r="N4" s="132">
        <v>0</v>
      </c>
      <c r="O4" s="28"/>
      <c r="P4" s="135" t="s">
        <v>392</v>
      </c>
      <c r="Q4" s="28"/>
      <c r="R4" s="132">
        <v>5</v>
      </c>
      <c r="S4" s="72"/>
    </row>
    <row r="5" spans="1:19" ht="15.75" customHeight="1">
      <c r="A5" s="138" t="str">
        <f>"+変動: 恩義"</f>
        <v>+変動: 恩義</v>
      </c>
      <c r="B5" s="139"/>
      <c r="C5" s="140">
        <v>0</v>
      </c>
      <c r="D5" s="139"/>
      <c r="E5" s="141" t="s">
        <v>396</v>
      </c>
      <c r="F5" s="139"/>
      <c r="G5" s="140">
        <v>0</v>
      </c>
      <c r="H5" s="139"/>
      <c r="I5" s="141" t="s">
        <v>397</v>
      </c>
      <c r="J5" s="28"/>
      <c r="K5" s="132">
        <v>0</v>
      </c>
      <c r="L5" s="28"/>
      <c r="M5" s="142" t="s">
        <v>401</v>
      </c>
      <c r="N5" s="132">
        <v>0</v>
      </c>
      <c r="O5" s="28"/>
      <c r="P5" s="135" t="s">
        <v>403</v>
      </c>
      <c r="Q5" s="28"/>
      <c r="R5" s="132">
        <v>15</v>
      </c>
      <c r="S5" s="72"/>
    </row>
    <row r="6" spans="1:19" ht="16.5">
      <c r="A6" s="78" t="str">
        <f>"-変動: 態度"</f>
        <v>-変動: 態度</v>
      </c>
      <c r="B6" s="28"/>
      <c r="C6" s="132">
        <v>0</v>
      </c>
      <c r="D6" s="28"/>
      <c r="E6" s="135" t="s">
        <v>394</v>
      </c>
      <c r="F6" s="28"/>
      <c r="G6" s="132">
        <v>0</v>
      </c>
      <c r="H6" s="28"/>
      <c r="I6" s="135" t="s">
        <v>329</v>
      </c>
      <c r="J6" s="28"/>
      <c r="K6" s="132">
        <v>0</v>
      </c>
      <c r="L6" s="28"/>
      <c r="M6" s="142" t="s">
        <v>402</v>
      </c>
      <c r="N6" s="132">
        <v>0</v>
      </c>
      <c r="O6" s="28"/>
      <c r="P6" s="135" t="s">
        <v>395</v>
      </c>
      <c r="Q6" s="28"/>
      <c r="R6" s="132">
        <v>0</v>
      </c>
      <c r="S6" s="72"/>
    </row>
    <row r="7" spans="1:19" ht="5.25" customHeight="1" thickBot="1">
      <c r="A7" s="143"/>
      <c r="B7" s="105"/>
      <c r="C7" s="105"/>
      <c r="D7" s="105"/>
      <c r="E7" s="105"/>
      <c r="F7" s="105"/>
      <c r="G7" s="105"/>
      <c r="H7" s="105"/>
      <c r="I7" s="105"/>
      <c r="J7" s="105"/>
      <c r="K7" s="105"/>
      <c r="L7" s="105"/>
      <c r="M7" s="105"/>
      <c r="N7" s="105"/>
      <c r="O7" s="105"/>
      <c r="P7" s="105"/>
      <c r="Q7" s="105"/>
      <c r="R7" s="105"/>
      <c r="S7" s="85"/>
    </row>
    <row r="8" spans="1:19" ht="16.5">
      <c r="A8" s="58" t="s">
        <v>385</v>
      </c>
      <c r="B8" s="95"/>
      <c r="C8" s="95" t="s">
        <v>330</v>
      </c>
      <c r="D8" s="95"/>
      <c r="E8" s="95" t="s">
        <v>380</v>
      </c>
      <c r="F8" s="95"/>
      <c r="G8" s="95" t="s">
        <v>382</v>
      </c>
      <c r="H8" s="95"/>
      <c r="I8" s="144" t="s">
        <v>384</v>
      </c>
      <c r="J8" s="95"/>
      <c r="K8" s="144" t="s">
        <v>363</v>
      </c>
      <c r="L8" s="95"/>
      <c r="M8" s="178" t="s">
        <v>400</v>
      </c>
      <c r="N8" s="118"/>
      <c r="O8" s="118"/>
      <c r="P8" s="118"/>
      <c r="Q8" s="118"/>
      <c r="R8" s="144" t="s">
        <v>347</v>
      </c>
      <c r="S8" s="72"/>
    </row>
    <row r="9" spans="1:19" ht="16.5">
      <c r="A9" s="146" t="s">
        <v>477</v>
      </c>
      <c r="B9" s="25"/>
      <c r="C9" s="68">
        <v>1</v>
      </c>
      <c r="D9" s="25"/>
      <c r="E9" s="68" t="s">
        <v>407</v>
      </c>
      <c r="F9" s="25"/>
      <c r="G9" s="68">
        <f>IF(ISNA(C9*VLOOKUP($E9,A60:E76,3,FALSE)),"",C9*(VLOOKUP($E9,A60:E76,3,FALSE)))</f>
        <v>5</v>
      </c>
      <c r="H9" s="25"/>
      <c r="I9" s="68">
        <f>IF(ISNA(VLOOKUP($E9,A60:E76,5,FALSE)),"",(VLOOKUP($E9,A60:E76,5,FALSE)))</f>
        <v>1</v>
      </c>
      <c r="J9" s="25"/>
      <c r="K9" s="68">
        <f>'全般'!C6-1184</f>
        <v>50</v>
      </c>
      <c r="L9" s="25"/>
      <c r="M9" s="117" t="s">
        <v>501</v>
      </c>
      <c r="N9" s="117"/>
      <c r="O9" s="117"/>
      <c r="P9" s="117"/>
      <c r="Q9" s="25"/>
      <c r="R9" s="68">
        <v>0</v>
      </c>
      <c r="S9" s="72"/>
    </row>
    <row r="10" spans="1:19" ht="16.5">
      <c r="A10" s="146" t="s">
        <v>478</v>
      </c>
      <c r="B10" s="25"/>
      <c r="C10" s="68">
        <v>1</v>
      </c>
      <c r="D10" s="25"/>
      <c r="E10" s="68" t="s">
        <v>491</v>
      </c>
      <c r="F10" s="25"/>
      <c r="G10" s="68">
        <f>IF(ISNA(C10*VLOOKUP($E10,A60:E76,3,FALSE)),"",C10*(VLOOKUP($E10,A60:E76,3,FALSE)))</f>
        <v>5</v>
      </c>
      <c r="H10" s="25"/>
      <c r="I10" s="68">
        <f>IF(ISNA(VLOOKUP($E10,A60:E76,5,FALSE)),"",(VLOOKUP($E10,A60:E76,5,FALSE)))</f>
        <v>1</v>
      </c>
      <c r="J10" s="25"/>
      <c r="K10" s="68">
        <f>'全般'!C6-1198</f>
        <v>36</v>
      </c>
      <c r="L10" s="25"/>
      <c r="M10" s="117" t="s">
        <v>502</v>
      </c>
      <c r="N10" s="117"/>
      <c r="O10" s="117"/>
      <c r="P10" s="117"/>
      <c r="Q10" s="25"/>
      <c r="R10" s="68">
        <v>0</v>
      </c>
      <c r="S10" s="72"/>
    </row>
    <row r="11" spans="1:19" ht="16.5">
      <c r="A11" s="146" t="s">
        <v>479</v>
      </c>
      <c r="B11" s="25"/>
      <c r="C11" s="68">
        <v>1</v>
      </c>
      <c r="D11" s="25"/>
      <c r="E11" s="68" t="s">
        <v>491</v>
      </c>
      <c r="F11" s="25"/>
      <c r="G11" s="68">
        <f>IF(ISNA(C11*VLOOKUP($E11,A60:E76,3,FALSE)),"",C11*(VLOOKUP($E11,A60:E76,3,FALSE)))</f>
        <v>5</v>
      </c>
      <c r="H11" s="25"/>
      <c r="I11" s="68">
        <f>IF(ISNA(VLOOKUP($E11,A60:E76,5,FALSE)),"",(VLOOKUP($E11,A60:E76,5,FALSE)))</f>
        <v>1</v>
      </c>
      <c r="J11" s="25"/>
      <c r="K11" s="68">
        <f>'全般'!C6-1193</f>
        <v>41</v>
      </c>
      <c r="L11" s="25"/>
      <c r="M11" s="117" t="s">
        <v>503</v>
      </c>
      <c r="N11" s="117"/>
      <c r="O11" s="117"/>
      <c r="P11" s="117"/>
      <c r="Q11" s="25"/>
      <c r="R11" s="68">
        <v>0</v>
      </c>
      <c r="S11" s="72"/>
    </row>
    <row r="12" spans="1:19" ht="16.5">
      <c r="A12" s="146" t="s">
        <v>480</v>
      </c>
      <c r="B12" s="25"/>
      <c r="C12" s="68">
        <v>1</v>
      </c>
      <c r="D12" s="25"/>
      <c r="E12" s="68" t="s">
        <v>491</v>
      </c>
      <c r="F12" s="25"/>
      <c r="G12" s="68">
        <f>IF(ISNA(C12*VLOOKUP($E12,A60:E76,3,FALSE)),"",C12*(VLOOKUP($E12,A60:E76,3,FALSE)))</f>
        <v>5</v>
      </c>
      <c r="H12" s="25"/>
      <c r="I12" s="68">
        <f>IF(ISNA(VLOOKUP($E12,A60:E76,5,FALSE)),"",(VLOOKUP($E12,A60:E76,5,FALSE)))</f>
        <v>1</v>
      </c>
      <c r="J12" s="25"/>
      <c r="K12" s="68">
        <f>'全般'!C6-1208</f>
        <v>26</v>
      </c>
      <c r="L12" s="25"/>
      <c r="M12" s="117" t="s">
        <v>504</v>
      </c>
      <c r="N12" s="117"/>
      <c r="O12" s="117"/>
      <c r="P12" s="117"/>
      <c r="Q12" s="25"/>
      <c r="R12" s="68">
        <v>0</v>
      </c>
      <c r="S12" s="72"/>
    </row>
    <row r="13" spans="1:29" ht="16.5">
      <c r="A13" s="146" t="s">
        <v>481</v>
      </c>
      <c r="B13" s="25"/>
      <c r="C13" s="68">
        <v>1</v>
      </c>
      <c r="D13" s="25"/>
      <c r="E13" s="68" t="s">
        <v>491</v>
      </c>
      <c r="F13" s="25"/>
      <c r="G13" s="68">
        <f>IF(ISNA(C13*VLOOKUP($E13,A60:E76,3,FALSE)),"",C13*(VLOOKUP($E13,A60:E76,3,FALSE)))</f>
        <v>5</v>
      </c>
      <c r="H13" s="25"/>
      <c r="I13" s="68">
        <f>IF(ISNA(VLOOKUP($E13,A60:E76,5,FALSE)),"",(VLOOKUP($E13,A60:E76,5,FALSE)))</f>
        <v>1</v>
      </c>
      <c r="J13" s="25"/>
      <c r="K13" s="68">
        <f>'全般'!C6-1200</f>
        <v>34</v>
      </c>
      <c r="L13" s="25"/>
      <c r="M13" s="117" t="s">
        <v>505</v>
      </c>
      <c r="N13" s="117"/>
      <c r="O13" s="117"/>
      <c r="P13" s="117"/>
      <c r="Q13" s="25"/>
      <c r="R13" s="68">
        <v>0</v>
      </c>
      <c r="S13" s="72"/>
      <c r="AC13" s="59"/>
    </row>
    <row r="14" spans="1:19" ht="16.5">
      <c r="A14" s="146" t="s">
        <v>482</v>
      </c>
      <c r="B14" s="25"/>
      <c r="C14" s="68">
        <v>1</v>
      </c>
      <c r="D14" s="25"/>
      <c r="E14" s="68" t="s">
        <v>491</v>
      </c>
      <c r="F14" s="25"/>
      <c r="G14" s="68">
        <f>IF(ISNA(C14*VLOOKUP($E14,A60:E76,3,FALSE)),"",C14*(VLOOKUP($E14,A60:E76,3,FALSE)))</f>
        <v>5</v>
      </c>
      <c r="H14" s="25"/>
      <c r="I14" s="68">
        <f>IF(ISNA(VLOOKUP($E14,A60:E76,5,FALSE)),"",(VLOOKUP($E14,A60:E76,5,FALSE)))</f>
        <v>1</v>
      </c>
      <c r="J14" s="25"/>
      <c r="K14" s="68">
        <f>'全般'!C6-1207</f>
        <v>27</v>
      </c>
      <c r="L14" s="25"/>
      <c r="M14" s="117" t="s">
        <v>507</v>
      </c>
      <c r="N14" s="117"/>
      <c r="O14" s="117"/>
      <c r="P14" s="117"/>
      <c r="Q14" s="25"/>
      <c r="R14" s="68">
        <v>0</v>
      </c>
      <c r="S14" s="72"/>
    </row>
    <row r="15" spans="1:19" ht="16.5">
      <c r="A15" s="146" t="s">
        <v>483</v>
      </c>
      <c r="B15" s="25"/>
      <c r="C15" s="68">
        <v>1</v>
      </c>
      <c r="D15" s="25"/>
      <c r="E15" s="68" t="s">
        <v>491</v>
      </c>
      <c r="F15" s="25"/>
      <c r="G15" s="68">
        <f>IF(ISNA(C15*VLOOKUP($E15,A60:E76,3,FALSE)),"",C15*(VLOOKUP($E15,A60:E76,3,FALSE)))</f>
        <v>5</v>
      </c>
      <c r="H15" s="25"/>
      <c r="I15" s="68">
        <f>IF(ISNA(VLOOKUP($E15,A60:E76,5,FALSE)),"",(VLOOKUP($E15,A60:E76,5,FALSE)))</f>
        <v>1</v>
      </c>
      <c r="J15" s="25"/>
      <c r="K15" s="68">
        <f>'全般'!C6-1196</f>
        <v>38</v>
      </c>
      <c r="L15" s="25"/>
      <c r="M15" s="117" t="s">
        <v>506</v>
      </c>
      <c r="N15" s="117"/>
      <c r="O15" s="117"/>
      <c r="P15" s="117"/>
      <c r="Q15" s="25"/>
      <c r="R15" s="68">
        <v>0</v>
      </c>
      <c r="S15" s="72"/>
    </row>
    <row r="16" spans="1:19" ht="16.5">
      <c r="A16" s="146" t="s">
        <v>484</v>
      </c>
      <c r="B16" s="25"/>
      <c r="C16" s="68">
        <v>1</v>
      </c>
      <c r="D16" s="25"/>
      <c r="E16" s="68" t="s">
        <v>411</v>
      </c>
      <c r="F16" s="25"/>
      <c r="G16" s="68">
        <f>IF(ISNA(C16*VLOOKUP($E16,A60:E76,3,FALSE)),"",C16*(VLOOKUP($E16,A60:E76,3,FALSE)))</f>
        <v>3</v>
      </c>
      <c r="H16" s="25"/>
      <c r="I16" s="68">
        <f>IF(ISNA(VLOOKUP($E16,A60:E76,5,FALSE)),"",(VLOOKUP($E16,A60:E76,5,FALSE)))</f>
        <v>0</v>
      </c>
      <c r="J16" s="25"/>
      <c r="K16" s="68">
        <f>'全般'!C6-1208</f>
        <v>26</v>
      </c>
      <c r="L16" s="25"/>
      <c r="M16" s="117" t="s">
        <v>508</v>
      </c>
      <c r="N16" s="117"/>
      <c r="O16" s="117"/>
      <c r="P16" s="117"/>
      <c r="Q16" s="25"/>
      <c r="R16" s="68">
        <v>0</v>
      </c>
      <c r="S16" s="72"/>
    </row>
    <row r="17" spans="1:19" ht="16.5">
      <c r="A17" s="146" t="s">
        <v>490</v>
      </c>
      <c r="B17" s="25"/>
      <c r="C17" s="68">
        <v>1</v>
      </c>
      <c r="D17" s="25"/>
      <c r="E17" s="68" t="s">
        <v>411</v>
      </c>
      <c r="F17" s="25"/>
      <c r="G17" s="68">
        <f>IF(ISNA(C17*VLOOKUP($E17,A60:E76,3,FALSE)),"",C17*(VLOOKUP($E17,A60:E76,3,FALSE)))</f>
        <v>3</v>
      </c>
      <c r="H17" s="25"/>
      <c r="I17" s="68">
        <f>IF(ISNA(VLOOKUP($E17,A60:E76,5,FALSE)),"",(VLOOKUP($E17,A60:E76,5,FALSE)))</f>
        <v>0</v>
      </c>
      <c r="J17" s="25"/>
      <c r="K17" s="68">
        <f>'全般'!C6-1213</f>
        <v>21</v>
      </c>
      <c r="L17" s="25"/>
      <c r="M17" s="117" t="s">
        <v>511</v>
      </c>
      <c r="N17" s="117"/>
      <c r="O17" s="117"/>
      <c r="P17" s="117"/>
      <c r="Q17" s="25"/>
      <c r="R17" s="68">
        <f>IF(ISBLANK($C17),"",(C17)*4)</f>
        <v>4</v>
      </c>
      <c r="S17" s="72"/>
    </row>
    <row r="18" spans="1:19" ht="16.5">
      <c r="A18" s="146" t="s">
        <v>485</v>
      </c>
      <c r="B18" s="25"/>
      <c r="C18" s="68">
        <v>1</v>
      </c>
      <c r="D18" s="25"/>
      <c r="E18" s="68" t="s">
        <v>413</v>
      </c>
      <c r="F18" s="25"/>
      <c r="G18" s="68">
        <f>IF(ISNA(C18*VLOOKUP($E18,A60:E76,3,FALSE)),"",C18*(VLOOKUP($E18,A60:E76,3,FALSE)))</f>
        <v>2</v>
      </c>
      <c r="H18" s="25"/>
      <c r="I18" s="68">
        <f>IF(ISNA(VLOOKUP($E18,A60:E76,5,FALSE)),"",(VLOOKUP($E18,A60:E76,5,FALSE)))</f>
        <v>0</v>
      </c>
      <c r="J18" s="25"/>
      <c r="K18" s="68">
        <f>'全般'!C6-1200</f>
        <v>34</v>
      </c>
      <c r="L18" s="25"/>
      <c r="M18" s="117" t="s">
        <v>509</v>
      </c>
      <c r="N18" s="117"/>
      <c r="O18" s="117"/>
      <c r="P18" s="117"/>
      <c r="Q18" s="25"/>
      <c r="R18" s="68">
        <f>IF(ISBLANK($C18),"",(C18)*6)</f>
        <v>6</v>
      </c>
      <c r="S18" s="72"/>
    </row>
    <row r="19" spans="1:19" ht="16.5">
      <c r="A19" s="146" t="s">
        <v>486</v>
      </c>
      <c r="B19" s="25"/>
      <c r="C19" s="68">
        <v>1</v>
      </c>
      <c r="D19" s="25"/>
      <c r="E19" s="68" t="s">
        <v>415</v>
      </c>
      <c r="F19" s="25"/>
      <c r="G19" s="68">
        <f>IF(ISNA(C19*VLOOKUP($E19,A60:E76,3,FALSE)),"",C19*(VLOOKUP($E19,A60:E76,3,FALSE)))</f>
        <v>2</v>
      </c>
      <c r="H19" s="25"/>
      <c r="I19" s="68">
        <f>IF(ISNA(VLOOKUP($E19,A60:E76,5,FALSE)),"",(VLOOKUP($E19,A60:E76,5,FALSE)))</f>
        <v>0</v>
      </c>
      <c r="J19" s="25"/>
      <c r="K19" s="68">
        <f>'全般'!C6-1200</f>
        <v>34</v>
      </c>
      <c r="L19" s="25"/>
      <c r="M19" s="117" t="s">
        <v>510</v>
      </c>
      <c r="N19" s="117"/>
      <c r="O19" s="117"/>
      <c r="P19" s="117"/>
      <c r="Q19" s="25"/>
      <c r="R19" s="68">
        <f>IF(ISBLANK($C19),"",(C19*6))</f>
        <v>6</v>
      </c>
      <c r="S19" s="72"/>
    </row>
    <row r="20" spans="1:19" ht="16.5">
      <c r="A20" s="146" t="s">
        <v>487</v>
      </c>
      <c r="B20" s="25"/>
      <c r="C20" s="68">
        <v>1</v>
      </c>
      <c r="D20" s="25"/>
      <c r="E20" s="68" t="s">
        <v>413</v>
      </c>
      <c r="F20" s="25"/>
      <c r="G20" s="68">
        <f>IF(ISNA(C20*VLOOKUP($E20,A60:E76,3,FALSE)),"",C20*(VLOOKUP($E20,A60:E76,3,FALSE)))</f>
        <v>2</v>
      </c>
      <c r="H20" s="25"/>
      <c r="I20" s="68">
        <f>IF(ISNA(VLOOKUP($E20,A60:E76,5,FALSE)),"",(VLOOKUP($E20,A60:E76,5,FALSE)))</f>
        <v>0</v>
      </c>
      <c r="J20" s="25"/>
      <c r="K20" s="68">
        <f>'全般'!C6-1180</f>
        <v>54</v>
      </c>
      <c r="L20" s="25"/>
      <c r="M20" s="117" t="s">
        <v>497</v>
      </c>
      <c r="N20" s="117"/>
      <c r="O20" s="117"/>
      <c r="P20" s="117"/>
      <c r="Q20" s="25"/>
      <c r="R20" s="68">
        <f>IF(ISBLANK($C20),"",(C20*6))</f>
        <v>6</v>
      </c>
      <c r="S20" s="72"/>
    </row>
    <row r="21" spans="1:19" ht="16.5">
      <c r="A21" s="146" t="s">
        <v>488</v>
      </c>
      <c r="B21" s="25"/>
      <c r="C21" s="68">
        <v>1</v>
      </c>
      <c r="D21" s="25"/>
      <c r="E21" s="68" t="s">
        <v>417</v>
      </c>
      <c r="F21" s="25"/>
      <c r="G21" s="68">
        <f>IF(ISNA(C21*VLOOKUP($E21,A60:E76,3,FALSE)),"",C21*(VLOOKUP($E21,A60:E76,3,FALSE)))</f>
        <v>1</v>
      </c>
      <c r="H21" s="25"/>
      <c r="I21" s="68">
        <f>IF(ISNA(VLOOKUP($E21,A60:E76,5,FALSE)),"",(VLOOKUP($E21,A60:E76,5,FALSE)))</f>
        <v>0</v>
      </c>
      <c r="J21" s="25"/>
      <c r="K21" s="68">
        <f>'全般'!C6-1195</f>
        <v>39</v>
      </c>
      <c r="L21" s="25"/>
      <c r="M21" s="117" t="s">
        <v>498</v>
      </c>
      <c r="N21" s="117"/>
      <c r="O21" s="117"/>
      <c r="P21" s="117"/>
      <c r="Q21" s="25"/>
      <c r="R21" s="68">
        <f>IF(ISBLANK($C21),"",(C21)*7)</f>
        <v>7</v>
      </c>
      <c r="S21" s="72"/>
    </row>
    <row r="22" spans="1:19" ht="16.5">
      <c r="A22" s="146" t="s">
        <v>489</v>
      </c>
      <c r="B22" s="25"/>
      <c r="C22" s="68">
        <v>1</v>
      </c>
      <c r="D22" s="25"/>
      <c r="E22" s="68" t="s">
        <v>492</v>
      </c>
      <c r="F22" s="25"/>
      <c r="G22" s="68">
        <f>IF(ISNA(C22*VLOOKUP($E22,A60:E76,3,FALSE)),"",C22*(VLOOKUP($E22,A60:E76,3,FALSE)))</f>
        <v>1</v>
      </c>
      <c r="H22" s="25"/>
      <c r="I22" s="68">
        <f>IF(ISNA(VLOOKUP($E22,A60:E76,5,FALSE)),"",(VLOOKUP($E22,A60:E76,5,FALSE)))</f>
        <v>0</v>
      </c>
      <c r="J22" s="25"/>
      <c r="K22" s="68">
        <f>'全般'!C6-1195</f>
        <v>39</v>
      </c>
      <c r="L22" s="25"/>
      <c r="M22" s="117" t="s">
        <v>499</v>
      </c>
      <c r="N22" s="117"/>
      <c r="O22" s="117"/>
      <c r="P22" s="117"/>
      <c r="Q22" s="25"/>
      <c r="R22" s="68">
        <f>IF(ISBLANK($C22),"",(C22)*7)</f>
        <v>7</v>
      </c>
      <c r="S22" s="72"/>
    </row>
    <row r="23" spans="1:19" ht="16.5">
      <c r="A23" s="146" t="s">
        <v>495</v>
      </c>
      <c r="B23" s="25"/>
      <c r="C23" s="68">
        <v>2</v>
      </c>
      <c r="D23" s="25"/>
      <c r="E23" s="68" t="s">
        <v>492</v>
      </c>
      <c r="F23" s="25"/>
      <c r="G23" s="68">
        <f>IF(ISNA(C23*VLOOKUP($E23,A60:E76,3,FALSE)),"",C23*(VLOOKUP($E23,A60:E76,3,FALSE)))</f>
        <v>2</v>
      </c>
      <c r="H23" s="25"/>
      <c r="I23" s="68">
        <f>IF(ISNA(VLOOKUP($E23,A60:E76,5,FALSE)),"",(VLOOKUP($E23,A60:E76,5,FALSE)))</f>
        <v>0</v>
      </c>
      <c r="J23" s="25"/>
      <c r="K23" s="68">
        <f>'全般'!C6-1200</f>
        <v>34</v>
      </c>
      <c r="L23" s="25"/>
      <c r="M23" s="117" t="s">
        <v>500</v>
      </c>
      <c r="N23" s="117"/>
      <c r="O23" s="117"/>
      <c r="P23" s="117"/>
      <c r="Q23" s="25"/>
      <c r="R23" s="68">
        <f>IF(ISBLANK($C23),"",(C23)*5)</f>
        <v>10</v>
      </c>
      <c r="S23" s="72"/>
    </row>
    <row r="24" spans="1:19" ht="16.5">
      <c r="A24" s="146"/>
      <c r="B24" s="25"/>
      <c r="C24" s="68"/>
      <c r="D24" s="25"/>
      <c r="E24" s="68"/>
      <c r="F24" s="25"/>
      <c r="G24" s="68">
        <f>IF(ISNA(C24*VLOOKUP($E24,A60:E76,3,FALSE)),"",C24*(VLOOKUP($E24,A60:E76,3,FALSE)))</f>
      </c>
      <c r="H24" s="25"/>
      <c r="I24" s="68">
        <f>IF(ISNA(VLOOKUP($E24,A60:E76,5,FALSE)),"",(VLOOKUP($E24,A60:E76,5,FALSE)))</f>
      </c>
      <c r="J24" s="25"/>
      <c r="K24" s="68" t="s">
        <v>496</v>
      </c>
      <c r="L24" s="25"/>
      <c r="M24" s="117"/>
      <c r="N24" s="117"/>
      <c r="O24" s="117"/>
      <c r="P24" s="117"/>
      <c r="Q24" s="25"/>
      <c r="R24" s="68">
        <f aca="true" t="shared" si="0" ref="R24:R35">IF(ISBLANK($C24),"",(C24))</f>
      </c>
      <c r="S24" s="72"/>
    </row>
    <row r="25" spans="1:19" ht="16.5">
      <c r="A25" s="146"/>
      <c r="B25" s="25"/>
      <c r="C25" s="68"/>
      <c r="D25" s="25"/>
      <c r="E25" s="68"/>
      <c r="F25" s="25"/>
      <c r="G25" s="68">
        <f>IF(ISNA(C25*VLOOKUP($E25,A60:E76,3,FALSE)),"",C25*(VLOOKUP($E25,A60:E76,3,FALSE)))</f>
      </c>
      <c r="H25" s="25"/>
      <c r="I25" s="68">
        <f>IF(ISNA(VLOOKUP($E25,A60:E76,5,FALSE)),"",(VLOOKUP($E25,A60:E76,5,FALSE)))</f>
      </c>
      <c r="J25" s="25"/>
      <c r="K25" s="68"/>
      <c r="L25" s="25"/>
      <c r="M25" s="117"/>
      <c r="N25" s="117"/>
      <c r="O25" s="117"/>
      <c r="P25" s="117"/>
      <c r="Q25" s="25"/>
      <c r="R25" s="68">
        <f t="shared" si="0"/>
      </c>
      <c r="S25" s="72"/>
    </row>
    <row r="26" spans="1:19" ht="16.5">
      <c r="A26" s="146"/>
      <c r="B26" s="25"/>
      <c r="C26" s="68"/>
      <c r="D26" s="25"/>
      <c r="E26" s="68"/>
      <c r="F26" s="25"/>
      <c r="G26" s="68">
        <f>IF(ISNA(C26*VLOOKUP($E26,A60:E76,3,FALSE)),"",C26*(VLOOKUP($E26,A60:E76,3,FALSE)))</f>
      </c>
      <c r="H26" s="25"/>
      <c r="I26" s="68">
        <f>IF(ISNA(VLOOKUP($E26,A60:E76,5,FALSE)),"",(VLOOKUP($E26,A60:E76,5,FALSE)))</f>
      </c>
      <c r="J26" s="25"/>
      <c r="K26" s="68"/>
      <c r="L26" s="25"/>
      <c r="M26" s="117"/>
      <c r="N26" s="117"/>
      <c r="O26" s="117"/>
      <c r="P26" s="117"/>
      <c r="Q26" s="25"/>
      <c r="R26" s="68">
        <f t="shared" si="0"/>
      </c>
      <c r="S26" s="72"/>
    </row>
    <row r="27" spans="1:19" ht="16.5">
      <c r="A27" s="146"/>
      <c r="B27" s="25"/>
      <c r="C27" s="68"/>
      <c r="D27" s="25"/>
      <c r="E27" s="68"/>
      <c r="F27" s="25"/>
      <c r="G27" s="68">
        <f>IF(ISNA(C27*VLOOKUP($E27,A60:E76,3,FALSE)),"",C27*(VLOOKUP($E27,A60:E76,3,FALSE)))</f>
      </c>
      <c r="H27" s="25"/>
      <c r="I27" s="68">
        <f>IF(ISNA(VLOOKUP($E27,A60:E76,5,FALSE)),"",(VLOOKUP($E27,A60:E76,5,FALSE)))</f>
      </c>
      <c r="J27" s="25"/>
      <c r="K27" s="68"/>
      <c r="L27" s="25"/>
      <c r="M27" s="117"/>
      <c r="N27" s="117"/>
      <c r="O27" s="117"/>
      <c r="P27" s="117"/>
      <c r="Q27" s="25"/>
      <c r="R27" s="68">
        <f t="shared" si="0"/>
      </c>
      <c r="S27" s="72"/>
    </row>
    <row r="28" spans="1:19" ht="16.5">
      <c r="A28" s="146"/>
      <c r="B28" s="25"/>
      <c r="C28" s="68"/>
      <c r="D28" s="25"/>
      <c r="E28" s="68"/>
      <c r="F28" s="25"/>
      <c r="G28" s="68">
        <f>IF(ISNA(C28*VLOOKUP($E28,A60:E76,3,FALSE)),"",C28*(VLOOKUP($E28,A60:E76,3,FALSE)))</f>
      </c>
      <c r="H28" s="25"/>
      <c r="I28" s="68">
        <f>IF(ISNA(VLOOKUP($E28,A60:E76,5,FALSE)),"",(VLOOKUP($E28,A60:E76,5,FALSE)))</f>
      </c>
      <c r="J28" s="25"/>
      <c r="K28" s="68"/>
      <c r="L28" s="25"/>
      <c r="M28" s="117"/>
      <c r="N28" s="117"/>
      <c r="O28" s="117"/>
      <c r="P28" s="117"/>
      <c r="Q28" s="25"/>
      <c r="R28" s="68">
        <f t="shared" si="0"/>
      </c>
      <c r="S28" s="72"/>
    </row>
    <row r="29" spans="1:22" s="113" customFormat="1" ht="16.5">
      <c r="A29" s="146"/>
      <c r="B29" s="25"/>
      <c r="C29" s="68"/>
      <c r="D29" s="25"/>
      <c r="E29" s="68"/>
      <c r="F29" s="25"/>
      <c r="G29" s="68">
        <f>IF(ISNA(C29*VLOOKUP($E29,A60:E76,3,FALSE)),"",C29*(VLOOKUP($E29,A60:E76,3,FALSE)))</f>
      </c>
      <c r="H29" s="25"/>
      <c r="I29" s="68">
        <f>IF(ISNA(VLOOKUP($E29,A60:E76,5,FALSE)),"",(VLOOKUP($E29,A60:E76,5,FALSE)))</f>
      </c>
      <c r="J29" s="25"/>
      <c r="K29" s="68"/>
      <c r="L29" s="25"/>
      <c r="M29" s="117"/>
      <c r="N29" s="117"/>
      <c r="O29" s="117"/>
      <c r="P29" s="117"/>
      <c r="Q29" s="25"/>
      <c r="R29" s="68">
        <f t="shared" si="0"/>
      </c>
      <c r="S29" s="72"/>
      <c r="T29" s="53"/>
      <c r="U29" s="53"/>
      <c r="V29" s="53"/>
    </row>
    <row r="30" spans="1:19" ht="16.5">
      <c r="A30" s="146" t="s">
        <v>512</v>
      </c>
      <c r="B30" s="25"/>
      <c r="C30" s="68"/>
      <c r="D30" s="25"/>
      <c r="E30" s="147" t="s">
        <v>516</v>
      </c>
      <c r="F30" s="25"/>
      <c r="G30" s="68">
        <f>IF(ISNA(C30*VLOOKUP($E30,A60:E76,3,FALSE)),"",C30*(VLOOKUP($E30,A60:E76,3,FALSE)))</f>
      </c>
      <c r="H30" s="25"/>
      <c r="I30" s="68">
        <f>IF(ISNA(VLOOKUP($E30,A60:E76,5,FALSE)),"",(VLOOKUP($E30,A60:E76,5,FALSE)))</f>
      </c>
      <c r="J30" s="25"/>
      <c r="K30" s="147" t="s">
        <v>515</v>
      </c>
      <c r="L30" s="25"/>
      <c r="M30" s="117" t="s">
        <v>501</v>
      </c>
      <c r="N30" s="117"/>
      <c r="O30" s="117"/>
      <c r="P30" s="117"/>
      <c r="Q30" s="25"/>
      <c r="R30" s="68">
        <f t="shared" si="0"/>
      </c>
      <c r="S30" s="72"/>
    </row>
    <row r="31" spans="1:19" ht="16.5">
      <c r="A31" s="146" t="s">
        <v>513</v>
      </c>
      <c r="B31" s="25"/>
      <c r="C31" s="68"/>
      <c r="D31" s="25"/>
      <c r="E31" s="147" t="s">
        <v>517</v>
      </c>
      <c r="F31" s="25"/>
      <c r="G31" s="68">
        <f>IF(ISNA(C31*VLOOKUP($E31,A60:E76,3,FALSE)),"",C31*(VLOOKUP($E31,A60:E76,3,FALSE)))</f>
      </c>
      <c r="H31" s="25"/>
      <c r="I31" s="68">
        <f>IF(ISNA(VLOOKUP($E31,A60:E76,5,FALSE)),"",(VLOOKUP($E31,A60:E76,5,FALSE)))</f>
      </c>
      <c r="J31" s="25"/>
      <c r="K31" s="68">
        <f>'全般'!C6-1197</f>
        <v>37</v>
      </c>
      <c r="L31" s="25"/>
      <c r="M31" s="117" t="s">
        <v>504</v>
      </c>
      <c r="N31" s="117"/>
      <c r="O31" s="117"/>
      <c r="P31" s="117"/>
      <c r="Q31" s="25"/>
      <c r="R31" s="68">
        <f t="shared" si="0"/>
      </c>
      <c r="S31" s="72"/>
    </row>
    <row r="32" spans="1:19" ht="16.5">
      <c r="A32" s="146" t="s">
        <v>514</v>
      </c>
      <c r="B32" s="25"/>
      <c r="C32" s="68"/>
      <c r="D32" s="25"/>
      <c r="E32" s="147" t="s">
        <v>518</v>
      </c>
      <c r="F32" s="25"/>
      <c r="G32" s="68">
        <f>IF(ISNA(C32*VLOOKUP($E32,A60:E76,3,FALSE)),"",C32*(VLOOKUP($E32,A60:E76,3,FALSE)))</f>
      </c>
      <c r="H32" s="25"/>
      <c r="I32" s="68">
        <f>IF(ISNA(VLOOKUP($E32,A60:E76,5,FALSE)),"",(VLOOKUP($E32,A60:E76,5,FALSE)))</f>
      </c>
      <c r="J32" s="25"/>
      <c r="K32" s="68">
        <f>'全般'!C6-1181</f>
        <v>53</v>
      </c>
      <c r="L32" s="25"/>
      <c r="M32" s="117" t="s">
        <v>503</v>
      </c>
      <c r="N32" s="117"/>
      <c r="O32" s="117"/>
      <c r="P32" s="117"/>
      <c r="Q32" s="25"/>
      <c r="R32" s="68">
        <f t="shared" si="0"/>
      </c>
      <c r="S32" s="72"/>
    </row>
    <row r="33" spans="1:19" ht="16.5">
      <c r="A33" s="146"/>
      <c r="B33" s="25"/>
      <c r="C33" s="68"/>
      <c r="D33" s="25"/>
      <c r="E33" s="68"/>
      <c r="F33" s="25"/>
      <c r="G33" s="68">
        <f>IF(ISNA(C33*VLOOKUP($E33,A60:E76,3,FALSE)),"",C33*(VLOOKUP($E33,A60:E76,3,FALSE)))</f>
      </c>
      <c r="H33" s="25"/>
      <c r="I33" s="68">
        <f>IF(ISNA(VLOOKUP($E33,A60:E76,5,FALSE)),"",(VLOOKUP($E33,A60:E76,5,FALSE)))</f>
      </c>
      <c r="J33" s="25"/>
      <c r="K33" s="68"/>
      <c r="L33" s="25"/>
      <c r="M33" s="117"/>
      <c r="N33" s="117"/>
      <c r="O33" s="117"/>
      <c r="P33" s="117"/>
      <c r="Q33" s="25"/>
      <c r="R33" s="68">
        <f t="shared" si="0"/>
      </c>
      <c r="S33" s="72"/>
    </row>
    <row r="34" spans="1:19" ht="16.5">
      <c r="A34" s="146"/>
      <c r="B34" s="25"/>
      <c r="C34" s="68"/>
      <c r="D34" s="25"/>
      <c r="E34" s="68"/>
      <c r="F34" s="25"/>
      <c r="G34" s="68">
        <f>IF(ISNA(C34*VLOOKUP($E34,A60:E76,3,FALSE)),"",C34*(VLOOKUP($E34,A60:E76,3,FALSE)))</f>
      </c>
      <c r="H34" s="25"/>
      <c r="I34" s="68">
        <f>IF(ISNA(VLOOKUP($E34,A60:E76,5,FALSE)),"",(VLOOKUP($E34,A60:E76,5,FALSE)))</f>
      </c>
      <c r="J34" s="25"/>
      <c r="K34" s="68"/>
      <c r="L34" s="25"/>
      <c r="M34" s="117"/>
      <c r="N34" s="117"/>
      <c r="O34" s="117"/>
      <c r="P34" s="117"/>
      <c r="Q34" s="25"/>
      <c r="R34" s="68">
        <f t="shared" si="0"/>
      </c>
      <c r="S34" s="72"/>
    </row>
    <row r="35" spans="1:19" ht="16.5">
      <c r="A35" s="146"/>
      <c r="B35" s="25"/>
      <c r="C35" s="68"/>
      <c r="D35" s="25"/>
      <c r="E35" s="68"/>
      <c r="F35" s="25"/>
      <c r="G35" s="68">
        <f>IF(ISNA(C35*VLOOKUP($E35,A60:E76,3,FALSE)),"",C35*(VLOOKUP($E35,A60:E76,3,FALSE)))</f>
      </c>
      <c r="H35" s="25"/>
      <c r="I35" s="68">
        <f>IF(ISNA(VLOOKUP($E35,A60:E76,5,FALSE)),"",(VLOOKUP($E35,A60:E76,5,FALSE)))</f>
      </c>
      <c r="J35" s="25"/>
      <c r="K35" s="68"/>
      <c r="L35" s="25"/>
      <c r="M35" s="117"/>
      <c r="N35" s="117"/>
      <c r="O35" s="117"/>
      <c r="P35" s="117"/>
      <c r="Q35" s="25"/>
      <c r="R35" s="68">
        <f t="shared" si="0"/>
      </c>
      <c r="S35" s="72"/>
    </row>
    <row r="36" spans="1:21" ht="16.5">
      <c r="A36" s="146" t="s">
        <v>404</v>
      </c>
      <c r="B36" s="25"/>
      <c r="C36" s="68">
        <v>1</v>
      </c>
      <c r="D36" s="25"/>
      <c r="E36" s="68" t="s">
        <v>404</v>
      </c>
      <c r="F36" s="25"/>
      <c r="G36" s="68">
        <f>IF(ISNA(C36*VLOOKUP($E36,A60:E76,3,FALSE)),"",C36*(VLOOKUP($E36,A60:E76,3,FALSE)))</f>
        <v>1</v>
      </c>
      <c r="H36" s="25"/>
      <c r="I36" s="68">
        <f>IF(ISNA(VLOOKUP($E36,A60:E76,5,FALSE)),"",(VLOOKUP($E36,A60:E76,5,FALSE)))</f>
        <v>0</v>
      </c>
      <c r="J36" s="25"/>
      <c r="K36" s="68"/>
      <c r="L36" s="25"/>
      <c r="M36" s="117" t="s">
        <v>494</v>
      </c>
      <c r="N36" s="117"/>
      <c r="O36" s="117"/>
      <c r="P36" s="117"/>
      <c r="Q36" s="25"/>
      <c r="R36" s="68">
        <v>0</v>
      </c>
      <c r="S36" s="72"/>
      <c r="U36" s="34" t="s">
        <v>370</v>
      </c>
    </row>
    <row r="37" spans="1:21" ht="16.5">
      <c r="A37" s="62" t="s">
        <v>429</v>
      </c>
      <c r="B37" s="25"/>
      <c r="C37" s="68">
        <v>0</v>
      </c>
      <c r="D37" s="25"/>
      <c r="E37" s="68" t="s">
        <v>425</v>
      </c>
      <c r="F37" s="25"/>
      <c r="G37" s="68">
        <f>IF(ISBLANK($C9),"",C37*(VLOOKUP($E37,A60:E76,3,FALSE)))</f>
        <v>0</v>
      </c>
      <c r="H37" s="25"/>
      <c r="I37" s="68">
        <f>IF(ISNA(VLOOKUP($E37,A60:E76,5,FALSE)),"",(VLOOKUP($E37,A60:E76,5,FALSE)))</f>
        <v>0</v>
      </c>
      <c r="J37" s="25"/>
      <c r="K37" s="68" t="s">
        <v>431</v>
      </c>
      <c r="L37" s="25"/>
      <c r="M37" s="117"/>
      <c r="N37" s="117"/>
      <c r="O37" s="117"/>
      <c r="P37" s="117"/>
      <c r="Q37" s="25"/>
      <c r="R37" s="68">
        <v>0</v>
      </c>
      <c r="S37" s="72"/>
      <c r="U37" s="34">
        <v>0</v>
      </c>
    </row>
    <row r="38" spans="1:21" ht="16.5">
      <c r="A38" s="62" t="s">
        <v>430</v>
      </c>
      <c r="B38" s="25"/>
      <c r="C38" s="68">
        <v>0</v>
      </c>
      <c r="D38" s="25"/>
      <c r="E38" s="68" t="s">
        <v>425</v>
      </c>
      <c r="F38" s="25"/>
      <c r="G38" s="68">
        <f>IF(ISBLANK($C9),"",C38*(VLOOKUP($E38,A60:E76,3,FALSE)))</f>
        <v>0</v>
      </c>
      <c r="H38" s="25"/>
      <c r="I38" s="68">
        <f>IF(ISNA(VLOOKUP($E38,A60:E76,5,FALSE)),"",(VLOOKUP($E38,A60:E76,5,FALSE)))</f>
        <v>0</v>
      </c>
      <c r="J38" s="25"/>
      <c r="K38" s="68" t="s">
        <v>431</v>
      </c>
      <c r="L38" s="25"/>
      <c r="M38" s="117"/>
      <c r="N38" s="117"/>
      <c r="O38" s="117"/>
      <c r="P38" s="117"/>
      <c r="Q38" s="25"/>
      <c r="R38" s="68">
        <v>0</v>
      </c>
      <c r="S38" s="72"/>
      <c r="U38" s="34" t="s">
        <v>371</v>
      </c>
    </row>
    <row r="39" spans="1:21" ht="16.5">
      <c r="A39" s="62" t="s">
        <v>428</v>
      </c>
      <c r="B39" s="25"/>
      <c r="C39" s="68">
        <v>0</v>
      </c>
      <c r="D39" s="25"/>
      <c r="E39" s="68" t="s">
        <v>425</v>
      </c>
      <c r="F39" s="25"/>
      <c r="G39" s="68">
        <f>IF(ISBLANK($C9),"",C39*(VLOOKUP($E39,A60:E76,3,FALSE)))</f>
        <v>0</v>
      </c>
      <c r="H39" s="25"/>
      <c r="I39" s="68">
        <f>IF(ISNA(VLOOKUP($E39,A60:E76,5,FALSE)),"",(VLOOKUP($E39,A60:E76,5,FALSE)))</f>
        <v>0</v>
      </c>
      <c r="J39" s="25"/>
      <c r="K39" s="68" t="s">
        <v>431</v>
      </c>
      <c r="L39" s="25"/>
      <c r="M39" s="117"/>
      <c r="N39" s="117"/>
      <c r="O39" s="117"/>
      <c r="P39" s="117"/>
      <c r="Q39" s="25"/>
      <c r="R39" s="68">
        <v>0</v>
      </c>
      <c r="S39" s="72"/>
      <c r="U39" s="34">
        <f>SUM(R9:R41)</f>
        <v>46</v>
      </c>
    </row>
    <row r="40" spans="1:21" ht="16.5">
      <c r="A40" s="62" t="s">
        <v>426</v>
      </c>
      <c r="B40" s="25"/>
      <c r="C40" s="68">
        <f>IF((ISBLANK(C9)),"",(ROUND(SUM(G9:G36)/10*2,0)))</f>
        <v>10</v>
      </c>
      <c r="D40" s="25"/>
      <c r="E40" s="68" t="s">
        <v>426</v>
      </c>
      <c r="F40" s="25"/>
      <c r="G40" s="68">
        <f>IF(ISBLANK($C9),"",C40*(VLOOKUP($E40,A60:E76,3,FALSE)))</f>
        <v>10</v>
      </c>
      <c r="H40" s="25"/>
      <c r="I40" s="68">
        <f>IF(ISNA(VLOOKUP($E40,A60:E76,5,FALSE)),"",(VLOOKUP($E40,A60:E76,5,FALSE)))</f>
        <v>0</v>
      </c>
      <c r="J40" s="25"/>
      <c r="K40" s="68" t="s">
        <v>431</v>
      </c>
      <c r="L40" s="25"/>
      <c r="M40" s="117"/>
      <c r="N40" s="117"/>
      <c r="O40" s="117"/>
      <c r="P40" s="117"/>
      <c r="Q40" s="25"/>
      <c r="R40" s="68">
        <v>0</v>
      </c>
      <c r="S40" s="72"/>
      <c r="U40" s="34" t="s">
        <v>418</v>
      </c>
    </row>
    <row r="41" spans="1:21" ht="16.5">
      <c r="A41" s="62" t="s">
        <v>427</v>
      </c>
      <c r="B41" s="25"/>
      <c r="C41" s="68">
        <f>IF((ISBLANK(C9)),"",(ROUND((((SUM(G9:G36))+C40-(SUM(C37:C39))*2)/10),0)))</f>
        <v>6</v>
      </c>
      <c r="D41" s="25"/>
      <c r="E41" s="68" t="s">
        <v>427</v>
      </c>
      <c r="F41" s="25"/>
      <c r="G41" s="68">
        <f>IF(ISBLANK($C9),"",C41*(VLOOKUP($E41,A60:E76,3,FALSE)))</f>
        <v>6</v>
      </c>
      <c r="H41" s="25"/>
      <c r="I41" s="68">
        <f>IF(ISNA(VLOOKUP($E41,A60:E76,5,FALSE)),"",(VLOOKUP($E41,A60:E76,5,FALSE)))</f>
        <v>0</v>
      </c>
      <c r="J41" s="25"/>
      <c r="K41" s="68" t="s">
        <v>431</v>
      </c>
      <c r="L41" s="25"/>
      <c r="M41" s="117"/>
      <c r="N41" s="117"/>
      <c r="O41" s="117"/>
      <c r="P41" s="117"/>
      <c r="Q41" s="25"/>
      <c r="R41" s="68">
        <v>0</v>
      </c>
      <c r="S41" s="72"/>
      <c r="U41" s="148">
        <f>SUM(R9:R41)</f>
        <v>46</v>
      </c>
    </row>
    <row r="42" spans="1:19" ht="6" customHeight="1" thickBot="1">
      <c r="A42" s="143"/>
      <c r="B42" s="105"/>
      <c r="C42" s="105"/>
      <c r="D42" s="105"/>
      <c r="E42" s="105"/>
      <c r="F42" s="105"/>
      <c r="G42" s="105"/>
      <c r="H42" s="105"/>
      <c r="I42" s="105"/>
      <c r="J42" s="105"/>
      <c r="K42" s="105"/>
      <c r="L42" s="105"/>
      <c r="M42" s="105"/>
      <c r="N42" s="105"/>
      <c r="O42" s="105"/>
      <c r="P42" s="105"/>
      <c r="Q42" s="105"/>
      <c r="R42" s="105"/>
      <c r="S42" s="85"/>
    </row>
    <row r="60" spans="1:5" ht="12.75">
      <c r="A60" s="151" t="s">
        <v>405</v>
      </c>
      <c r="B60" s="148"/>
      <c r="C60" s="151" t="s">
        <v>382</v>
      </c>
      <c r="D60" s="148"/>
      <c r="E60" s="151" t="s">
        <v>384</v>
      </c>
    </row>
    <row r="61" spans="1:5" ht="12.75">
      <c r="A61" s="151" t="s">
        <v>406</v>
      </c>
      <c r="B61" s="148"/>
      <c r="C61" s="148">
        <v>10</v>
      </c>
      <c r="D61" s="148"/>
      <c r="E61" s="148">
        <v>2</v>
      </c>
    </row>
    <row r="62" spans="1:5" ht="12.75">
      <c r="A62" s="151" t="s">
        <v>407</v>
      </c>
      <c r="B62" s="148"/>
      <c r="C62" s="148">
        <v>5</v>
      </c>
      <c r="D62" s="148"/>
      <c r="E62" s="148">
        <v>1</v>
      </c>
    </row>
    <row r="63" spans="1:5" ht="12.75">
      <c r="A63" s="151" t="s">
        <v>408</v>
      </c>
      <c r="B63" s="148"/>
      <c r="C63" s="148">
        <v>10</v>
      </c>
      <c r="D63" s="148"/>
      <c r="E63" s="148">
        <v>2</v>
      </c>
    </row>
    <row r="64" spans="1:5" ht="12.75">
      <c r="A64" s="151" t="s">
        <v>409</v>
      </c>
      <c r="B64" s="148"/>
      <c r="C64" s="148">
        <v>5</v>
      </c>
      <c r="D64" s="148"/>
      <c r="E64" s="148">
        <v>1</v>
      </c>
    </row>
    <row r="65" spans="1:5" ht="12.75">
      <c r="A65" s="151" t="s">
        <v>410</v>
      </c>
      <c r="B65" s="148"/>
      <c r="C65" s="148">
        <v>5</v>
      </c>
      <c r="D65" s="148"/>
      <c r="E65" s="148">
        <v>1</v>
      </c>
    </row>
    <row r="66" spans="1:5" ht="12.75">
      <c r="A66" s="151" t="s">
        <v>411</v>
      </c>
      <c r="B66" s="148"/>
      <c r="C66" s="148">
        <v>3</v>
      </c>
      <c r="D66" s="148"/>
      <c r="E66" s="148">
        <v>0</v>
      </c>
    </row>
    <row r="67" spans="1:5" ht="12.75">
      <c r="A67" s="151" t="s">
        <v>412</v>
      </c>
      <c r="B67" s="148"/>
      <c r="C67" s="148">
        <v>3</v>
      </c>
      <c r="D67" s="148"/>
      <c r="E67" s="148">
        <v>1</v>
      </c>
    </row>
    <row r="68" spans="1:5" ht="12.75">
      <c r="A68" s="151" t="s">
        <v>413</v>
      </c>
      <c r="B68" s="148"/>
      <c r="C68" s="148">
        <v>2</v>
      </c>
      <c r="D68" s="148"/>
      <c r="E68" s="148">
        <v>0</v>
      </c>
    </row>
    <row r="69" spans="1:5" ht="12.75">
      <c r="A69" s="151" t="s">
        <v>414</v>
      </c>
      <c r="B69" s="148"/>
      <c r="C69" s="148">
        <v>3</v>
      </c>
      <c r="D69" s="148"/>
      <c r="E69" s="148">
        <v>1</v>
      </c>
    </row>
    <row r="70" spans="1:5" ht="12.75">
      <c r="A70" s="151" t="s">
        <v>415</v>
      </c>
      <c r="B70" s="148"/>
      <c r="C70" s="148">
        <v>2</v>
      </c>
      <c r="D70" s="148"/>
      <c r="E70" s="148">
        <v>0</v>
      </c>
    </row>
    <row r="71" spans="1:5" ht="12.75">
      <c r="A71" s="151" t="s">
        <v>416</v>
      </c>
      <c r="B71" s="148"/>
      <c r="C71" s="148">
        <v>2</v>
      </c>
      <c r="D71" s="148"/>
      <c r="E71" s="148">
        <v>1</v>
      </c>
    </row>
    <row r="72" spans="1:5" ht="12.75">
      <c r="A72" s="151" t="s">
        <v>417</v>
      </c>
      <c r="B72" s="148"/>
      <c r="C72" s="148">
        <v>1</v>
      </c>
      <c r="D72" s="148"/>
      <c r="E72" s="148">
        <v>0</v>
      </c>
    </row>
    <row r="73" spans="1:5" ht="12.75">
      <c r="A73" s="151" t="s">
        <v>404</v>
      </c>
      <c r="B73" s="148"/>
      <c r="C73" s="148">
        <v>1</v>
      </c>
      <c r="D73" s="148"/>
      <c r="E73" s="148">
        <v>0</v>
      </c>
    </row>
    <row r="74" spans="1:5" ht="12.75">
      <c r="A74" s="151" t="s">
        <v>425</v>
      </c>
      <c r="C74" s="148">
        <v>1</v>
      </c>
      <c r="E74" s="148">
        <v>0</v>
      </c>
    </row>
    <row r="75" spans="1:5" ht="12.75">
      <c r="A75" s="151" t="s">
        <v>426</v>
      </c>
      <c r="C75" s="148">
        <v>1</v>
      </c>
      <c r="E75" s="148">
        <v>0</v>
      </c>
    </row>
    <row r="76" spans="1:5" ht="12.75">
      <c r="A76" s="151" t="s">
        <v>427</v>
      </c>
      <c r="C76" s="148">
        <v>1</v>
      </c>
      <c r="E76" s="148">
        <v>0</v>
      </c>
    </row>
  </sheetData>
  <mergeCells count="38">
    <mergeCell ref="A1:K1"/>
    <mergeCell ref="M10:P10"/>
    <mergeCell ref="M11:P11"/>
    <mergeCell ref="M12:P12"/>
    <mergeCell ref="A3:C3"/>
    <mergeCell ref="M9:P9"/>
    <mergeCell ref="A2:C2"/>
    <mergeCell ref="I2:R2"/>
    <mergeCell ref="M19:P19"/>
    <mergeCell ref="M20:P20"/>
    <mergeCell ref="M13:P13"/>
    <mergeCell ref="M14:P14"/>
    <mergeCell ref="M15:P15"/>
    <mergeCell ref="M16:P16"/>
    <mergeCell ref="M25:P25"/>
    <mergeCell ref="M8:Q8"/>
    <mergeCell ref="M26:P26"/>
    <mergeCell ref="M27:P27"/>
    <mergeCell ref="M21:P21"/>
    <mergeCell ref="M22:P22"/>
    <mergeCell ref="M23:P23"/>
    <mergeCell ref="M24:P24"/>
    <mergeCell ref="M17:P17"/>
    <mergeCell ref="M18:P18"/>
    <mergeCell ref="M28:P28"/>
    <mergeCell ref="M29:P29"/>
    <mergeCell ref="M30:P30"/>
    <mergeCell ref="M31:P31"/>
    <mergeCell ref="M32:P32"/>
    <mergeCell ref="M33:P33"/>
    <mergeCell ref="M34:P34"/>
    <mergeCell ref="M35:P35"/>
    <mergeCell ref="M40:P40"/>
    <mergeCell ref="M41:P41"/>
    <mergeCell ref="M36:P36"/>
    <mergeCell ref="M37:P37"/>
    <mergeCell ref="M38:P38"/>
    <mergeCell ref="M39:P39"/>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D56"/>
  <sheetViews>
    <sheetView workbookViewId="0" topLeftCell="A1">
      <selection activeCell="D12" sqref="A1:IV16384"/>
    </sheetView>
  </sheetViews>
  <sheetFormatPr defaultColWidth="9.33203125" defaultRowHeight="12.75"/>
  <cols>
    <col min="1" max="1" width="1.0078125" style="53" customWidth="1"/>
    <col min="2" max="2" width="6.66015625" style="53" customWidth="1"/>
    <col min="3" max="3" width="0.65625" style="53" customWidth="1"/>
    <col min="4" max="4" width="7" style="53" customWidth="1"/>
    <col min="5" max="5" width="0.65625" style="53" customWidth="1"/>
    <col min="6" max="6" width="6.83203125" style="53" customWidth="1"/>
    <col min="7" max="7" width="0.65625" style="53" customWidth="1"/>
    <col min="8" max="8" width="7.66015625" style="53" customWidth="1"/>
    <col min="9" max="9" width="0.82421875" style="53" customWidth="1"/>
    <col min="10" max="10" width="7.16015625" style="53" customWidth="1"/>
    <col min="11" max="11" width="0.65625" style="53" customWidth="1"/>
    <col min="12" max="12" width="7" style="53" customWidth="1"/>
    <col min="13" max="13" width="0.82421875" style="53" customWidth="1"/>
    <col min="14" max="14" width="5.83203125" style="53" customWidth="1"/>
    <col min="15" max="15" width="0.82421875" style="53" customWidth="1"/>
    <col min="16" max="16" width="6.83203125" style="53" customWidth="1"/>
    <col min="17" max="17" width="0.65625" style="53" customWidth="1"/>
    <col min="18" max="18" width="6.83203125" style="53" customWidth="1"/>
    <col min="19" max="19" width="0.65625" style="53" customWidth="1"/>
    <col min="20" max="20" width="7.33203125" style="53" customWidth="1"/>
    <col min="21" max="21" width="0.82421875" style="53" customWidth="1"/>
    <col min="22" max="22" width="7.66015625" style="53" customWidth="1"/>
    <col min="23" max="23" width="0.65625" style="53" customWidth="1"/>
    <col min="24" max="24" width="8" style="53" customWidth="1"/>
    <col min="25" max="25" width="0.65625" style="53" customWidth="1"/>
    <col min="26" max="26" width="0.82421875" style="53" customWidth="1"/>
    <col min="27" max="16384" width="9.33203125" style="53" customWidth="1"/>
  </cols>
  <sheetData>
    <row r="1" spans="1:30" s="113" customFormat="1" ht="17.25" customHeight="1">
      <c r="A1" s="152"/>
      <c r="B1" s="240" t="s">
        <v>463</v>
      </c>
      <c r="C1" s="240"/>
      <c r="D1" s="240"/>
      <c r="E1" s="240"/>
      <c r="F1" s="240"/>
      <c r="G1" s="56"/>
      <c r="H1" s="77" t="s">
        <v>477</v>
      </c>
      <c r="I1" s="77"/>
      <c r="J1" s="77"/>
      <c r="K1" s="77"/>
      <c r="L1" s="77"/>
      <c r="M1" s="77"/>
      <c r="N1" s="77"/>
      <c r="O1" s="77"/>
      <c r="P1" s="77"/>
      <c r="Q1" s="77"/>
      <c r="R1" s="77"/>
      <c r="S1" s="77"/>
      <c r="T1" s="77"/>
      <c r="U1" s="77"/>
      <c r="V1" s="77"/>
      <c r="W1" s="77"/>
      <c r="X1" s="77"/>
      <c r="Y1" s="153"/>
      <c r="Z1" s="112"/>
      <c r="AA1" s="53"/>
      <c r="AB1" s="53"/>
      <c r="AC1" s="53"/>
      <c r="AD1" s="53"/>
    </row>
    <row r="2" spans="1:30" s="113" customFormat="1" ht="14.25">
      <c r="A2" s="27"/>
      <c r="B2" s="101" t="s">
        <v>461</v>
      </c>
      <c r="C2" s="101"/>
      <c r="D2" s="101"/>
      <c r="E2" s="101"/>
      <c r="F2" s="68">
        <v>10</v>
      </c>
      <c r="G2" s="25"/>
      <c r="H2" s="101" t="s">
        <v>460</v>
      </c>
      <c r="I2" s="101"/>
      <c r="J2" s="101"/>
      <c r="K2" s="25"/>
      <c r="L2" s="68">
        <v>1</v>
      </c>
      <c r="M2" s="25"/>
      <c r="N2" s="101" t="s">
        <v>462</v>
      </c>
      <c r="O2" s="101"/>
      <c r="P2" s="101"/>
      <c r="Q2" s="101"/>
      <c r="R2" s="68">
        <f>IF(ISBLANK(F2),"",F2*L2)</f>
        <v>10</v>
      </c>
      <c r="S2" s="25"/>
      <c r="T2" s="101" t="s">
        <v>347</v>
      </c>
      <c r="U2" s="101"/>
      <c r="V2" s="101"/>
      <c r="W2" s="25"/>
      <c r="X2" s="68">
        <v>0</v>
      </c>
      <c r="Y2" s="26"/>
      <c r="Z2" s="112"/>
      <c r="AA2" s="53"/>
      <c r="AB2" s="53"/>
      <c r="AC2" s="53"/>
      <c r="AD2" s="53"/>
    </row>
    <row r="3" spans="1:30" s="113" customFormat="1" ht="17.25" customHeight="1">
      <c r="A3" s="27"/>
      <c r="B3" s="25" t="s">
        <v>245</v>
      </c>
      <c r="C3" s="25"/>
      <c r="D3" s="102" t="s">
        <v>523</v>
      </c>
      <c r="E3" s="102"/>
      <c r="F3" s="102"/>
      <c r="G3" s="102"/>
      <c r="H3" s="102"/>
      <c r="I3" s="102"/>
      <c r="J3" s="102"/>
      <c r="K3" s="102"/>
      <c r="L3" s="102"/>
      <c r="M3" s="102"/>
      <c r="N3" s="102"/>
      <c r="O3" s="102"/>
      <c r="P3" s="102"/>
      <c r="Q3" s="102"/>
      <c r="R3" s="102"/>
      <c r="S3" s="102"/>
      <c r="T3" s="102"/>
      <c r="U3" s="102"/>
      <c r="V3" s="102"/>
      <c r="W3" s="102"/>
      <c r="X3" s="102"/>
      <c r="Y3" s="26"/>
      <c r="Z3" s="112"/>
      <c r="AA3" s="53"/>
      <c r="AB3" s="53"/>
      <c r="AC3" s="53"/>
      <c r="AD3" s="53"/>
    </row>
    <row r="4" spans="1:30" s="155" customFormat="1" ht="14.25" customHeight="1">
      <c r="A4" s="27"/>
      <c r="B4" s="25" t="s">
        <v>246</v>
      </c>
      <c r="C4" s="154"/>
      <c r="D4" s="102" t="s">
        <v>524</v>
      </c>
      <c r="E4" s="102"/>
      <c r="F4" s="102"/>
      <c r="G4" s="102"/>
      <c r="H4" s="102"/>
      <c r="I4" s="102"/>
      <c r="J4" s="102"/>
      <c r="K4" s="102"/>
      <c r="L4" s="102"/>
      <c r="M4" s="102"/>
      <c r="N4" s="102"/>
      <c r="O4" s="102"/>
      <c r="P4" s="102"/>
      <c r="Q4" s="102"/>
      <c r="R4" s="102"/>
      <c r="S4" s="102"/>
      <c r="T4" s="102"/>
      <c r="U4" s="102"/>
      <c r="V4" s="102"/>
      <c r="W4" s="102"/>
      <c r="X4" s="102"/>
      <c r="Y4" s="26"/>
      <c r="Z4" s="112"/>
      <c r="AA4" s="53"/>
      <c r="AB4" s="53"/>
      <c r="AC4" s="53"/>
      <c r="AD4" s="53"/>
    </row>
    <row r="5" spans="1:30" s="155" customFormat="1" ht="14.25" customHeight="1">
      <c r="A5" s="27"/>
      <c r="B5" s="101" t="s">
        <v>452</v>
      </c>
      <c r="C5" s="101"/>
      <c r="D5" s="101"/>
      <c r="E5" s="25"/>
      <c r="F5" s="156">
        <v>0</v>
      </c>
      <c r="G5" s="25"/>
      <c r="H5" s="101" t="s">
        <v>454</v>
      </c>
      <c r="I5" s="101"/>
      <c r="J5" s="101"/>
      <c r="K5" s="25"/>
      <c r="L5" s="156">
        <v>0</v>
      </c>
      <c r="M5" s="25"/>
      <c r="N5" s="101" t="s">
        <v>456</v>
      </c>
      <c r="O5" s="101"/>
      <c r="P5" s="101"/>
      <c r="Q5" s="25"/>
      <c r="R5" s="156">
        <v>0</v>
      </c>
      <c r="S5" s="25"/>
      <c r="T5" s="101" t="s">
        <v>458</v>
      </c>
      <c r="U5" s="101"/>
      <c r="V5" s="101"/>
      <c r="W5" s="25"/>
      <c r="X5" s="156">
        <v>0</v>
      </c>
      <c r="Y5" s="26"/>
      <c r="Z5" s="112"/>
      <c r="AA5" s="53"/>
      <c r="AB5" s="53"/>
      <c r="AC5" s="53"/>
      <c r="AD5" s="53"/>
    </row>
    <row r="6" spans="1:26" ht="14.25">
      <c r="A6" s="27"/>
      <c r="B6" s="101" t="s">
        <v>453</v>
      </c>
      <c r="C6" s="101"/>
      <c r="D6" s="101"/>
      <c r="E6" s="25"/>
      <c r="F6" s="157">
        <v>0</v>
      </c>
      <c r="G6" s="25"/>
      <c r="H6" s="101" t="s">
        <v>455</v>
      </c>
      <c r="I6" s="101"/>
      <c r="J6" s="101"/>
      <c r="K6" s="25"/>
      <c r="L6" s="157">
        <v>0</v>
      </c>
      <c r="M6" s="25"/>
      <c r="N6" s="101" t="s">
        <v>457</v>
      </c>
      <c r="O6" s="101"/>
      <c r="P6" s="101"/>
      <c r="Q6" s="25"/>
      <c r="R6" s="157">
        <v>0</v>
      </c>
      <c r="S6" s="25"/>
      <c r="T6" s="101" t="s">
        <v>459</v>
      </c>
      <c r="U6" s="101"/>
      <c r="V6" s="101"/>
      <c r="W6" s="25"/>
      <c r="X6" s="157">
        <v>0</v>
      </c>
      <c r="Y6" s="26"/>
      <c r="Z6" s="112"/>
    </row>
    <row r="7" spans="1:26" ht="14.25">
      <c r="A7" s="27"/>
      <c r="B7" s="101" t="s">
        <v>364</v>
      </c>
      <c r="C7" s="101"/>
      <c r="D7" s="101"/>
      <c r="E7" s="25"/>
      <c r="F7" s="102"/>
      <c r="G7" s="102"/>
      <c r="H7" s="102"/>
      <c r="I7" s="102"/>
      <c r="J7" s="102"/>
      <c r="K7" s="102"/>
      <c r="L7" s="102"/>
      <c r="M7" s="102"/>
      <c r="N7" s="102"/>
      <c r="O7" s="102"/>
      <c r="P7" s="102"/>
      <c r="Q7" s="102"/>
      <c r="R7" s="102"/>
      <c r="S7" s="102"/>
      <c r="T7" s="102"/>
      <c r="U7" s="102"/>
      <c r="V7" s="102"/>
      <c r="W7" s="102"/>
      <c r="X7" s="102"/>
      <c r="Y7" s="26"/>
      <c r="Z7" s="112"/>
    </row>
    <row r="8" spans="1:26" ht="13.5" customHeight="1" thickBot="1">
      <c r="A8" s="158"/>
      <c r="B8" s="205" t="s">
        <v>364</v>
      </c>
      <c r="C8" s="205"/>
      <c r="D8" s="205"/>
      <c r="E8" s="109"/>
      <c r="F8" s="47" t="s">
        <v>525</v>
      </c>
      <c r="G8" s="47"/>
      <c r="H8" s="47"/>
      <c r="I8" s="47"/>
      <c r="J8" s="47"/>
      <c r="K8" s="47"/>
      <c r="L8" s="47"/>
      <c r="M8" s="47"/>
      <c r="N8" s="47"/>
      <c r="O8" s="47"/>
      <c r="P8" s="47"/>
      <c r="Q8" s="47"/>
      <c r="R8" s="47"/>
      <c r="S8" s="47"/>
      <c r="T8" s="47"/>
      <c r="U8" s="47"/>
      <c r="V8" s="47"/>
      <c r="W8" s="47"/>
      <c r="X8" s="47"/>
      <c r="Y8" s="85"/>
      <c r="Z8" s="112"/>
    </row>
    <row r="9" spans="1:26" ht="15" customHeight="1">
      <c r="A9" s="152"/>
      <c r="B9" s="240" t="s">
        <v>463</v>
      </c>
      <c r="C9" s="240"/>
      <c r="D9" s="240"/>
      <c r="E9" s="240"/>
      <c r="F9" s="240"/>
      <c r="G9" s="56"/>
      <c r="H9" s="77" t="s">
        <v>478</v>
      </c>
      <c r="I9" s="77"/>
      <c r="J9" s="77"/>
      <c r="K9" s="77"/>
      <c r="L9" s="77"/>
      <c r="M9" s="77"/>
      <c r="N9" s="77"/>
      <c r="O9" s="77"/>
      <c r="P9" s="77"/>
      <c r="Q9" s="77"/>
      <c r="R9" s="77"/>
      <c r="S9" s="77"/>
      <c r="T9" s="77"/>
      <c r="U9" s="77"/>
      <c r="V9" s="77"/>
      <c r="W9" s="77"/>
      <c r="X9" s="77"/>
      <c r="Y9" s="153"/>
      <c r="Z9" s="112"/>
    </row>
    <row r="10" spans="1:26" ht="15" customHeight="1">
      <c r="A10" s="27"/>
      <c r="B10" s="101" t="s">
        <v>461</v>
      </c>
      <c r="C10" s="101"/>
      <c r="D10" s="101"/>
      <c r="E10" s="101"/>
      <c r="F10" s="68">
        <v>10</v>
      </c>
      <c r="G10" s="25"/>
      <c r="H10" s="101" t="s">
        <v>460</v>
      </c>
      <c r="I10" s="101"/>
      <c r="J10" s="101"/>
      <c r="K10" s="25"/>
      <c r="L10" s="68">
        <v>1</v>
      </c>
      <c r="M10" s="25"/>
      <c r="N10" s="101" t="s">
        <v>462</v>
      </c>
      <c r="O10" s="101"/>
      <c r="P10" s="101"/>
      <c r="Q10" s="101"/>
      <c r="R10" s="68">
        <f>IF(ISBLANK(F10),"",F10*L10)</f>
        <v>10</v>
      </c>
      <c r="S10" s="25"/>
      <c r="T10" s="101" t="s">
        <v>347</v>
      </c>
      <c r="U10" s="101"/>
      <c r="V10" s="101"/>
      <c r="W10" s="25"/>
      <c r="X10" s="68">
        <v>0</v>
      </c>
      <c r="Y10" s="26"/>
      <c r="Z10" s="112"/>
    </row>
    <row r="11" spans="1:26" ht="12.75" customHeight="1">
      <c r="A11" s="27"/>
      <c r="B11" s="25" t="s">
        <v>245</v>
      </c>
      <c r="C11" s="25"/>
      <c r="D11" s="102" t="s">
        <v>523</v>
      </c>
      <c r="E11" s="102"/>
      <c r="F11" s="102"/>
      <c r="G11" s="102"/>
      <c r="H11" s="102"/>
      <c r="I11" s="102"/>
      <c r="J11" s="102"/>
      <c r="K11" s="102"/>
      <c r="L11" s="102"/>
      <c r="M11" s="102"/>
      <c r="N11" s="102"/>
      <c r="O11" s="102"/>
      <c r="P11" s="102"/>
      <c r="Q11" s="102"/>
      <c r="R11" s="102"/>
      <c r="S11" s="102"/>
      <c r="T11" s="102"/>
      <c r="U11" s="102"/>
      <c r="V11" s="102"/>
      <c r="W11" s="102"/>
      <c r="X11" s="102"/>
      <c r="Y11" s="26"/>
      <c r="Z11" s="112"/>
    </row>
    <row r="12" spans="1:26" ht="15.75">
      <c r="A12" s="27"/>
      <c r="B12" s="25" t="s">
        <v>246</v>
      </c>
      <c r="C12" s="154"/>
      <c r="D12" s="102" t="s">
        <v>524</v>
      </c>
      <c r="E12" s="102"/>
      <c r="F12" s="102"/>
      <c r="G12" s="102"/>
      <c r="H12" s="102"/>
      <c r="I12" s="102"/>
      <c r="J12" s="102"/>
      <c r="K12" s="102"/>
      <c r="L12" s="102"/>
      <c r="M12" s="102"/>
      <c r="N12" s="102"/>
      <c r="O12" s="102"/>
      <c r="P12" s="102"/>
      <c r="Q12" s="102"/>
      <c r="R12" s="102"/>
      <c r="S12" s="102"/>
      <c r="T12" s="102"/>
      <c r="U12" s="102"/>
      <c r="V12" s="102"/>
      <c r="W12" s="102"/>
      <c r="X12" s="102"/>
      <c r="Y12" s="26"/>
      <c r="Z12" s="112"/>
    </row>
    <row r="13" spans="1:30" s="155" customFormat="1" ht="15.75">
      <c r="A13" s="27"/>
      <c r="B13" s="101" t="s">
        <v>452</v>
      </c>
      <c r="C13" s="101"/>
      <c r="D13" s="101"/>
      <c r="E13" s="25"/>
      <c r="F13" s="156">
        <v>0</v>
      </c>
      <c r="G13" s="25"/>
      <c r="H13" s="101" t="s">
        <v>454</v>
      </c>
      <c r="I13" s="101"/>
      <c r="J13" s="101"/>
      <c r="K13" s="25"/>
      <c r="L13" s="156">
        <v>0</v>
      </c>
      <c r="M13" s="25"/>
      <c r="N13" s="101" t="s">
        <v>456</v>
      </c>
      <c r="O13" s="101"/>
      <c r="P13" s="101"/>
      <c r="Q13" s="25"/>
      <c r="R13" s="156">
        <v>0</v>
      </c>
      <c r="S13" s="25"/>
      <c r="T13" s="101" t="s">
        <v>458</v>
      </c>
      <c r="U13" s="101"/>
      <c r="V13" s="101"/>
      <c r="W13" s="25"/>
      <c r="X13" s="156">
        <v>0</v>
      </c>
      <c r="Y13" s="26"/>
      <c r="Z13" s="112"/>
      <c r="AA13" s="53"/>
      <c r="AB13" s="53"/>
      <c r="AC13" s="53"/>
      <c r="AD13" s="53"/>
    </row>
    <row r="14" spans="1:26" ht="13.5" customHeight="1">
      <c r="A14" s="27"/>
      <c r="B14" s="101" t="s">
        <v>453</v>
      </c>
      <c r="C14" s="101"/>
      <c r="D14" s="101"/>
      <c r="E14" s="25"/>
      <c r="F14" s="157">
        <v>0</v>
      </c>
      <c r="G14" s="25"/>
      <c r="H14" s="101" t="s">
        <v>455</v>
      </c>
      <c r="I14" s="101"/>
      <c r="J14" s="101"/>
      <c r="K14" s="25"/>
      <c r="L14" s="157">
        <v>0</v>
      </c>
      <c r="M14" s="25"/>
      <c r="N14" s="101" t="s">
        <v>457</v>
      </c>
      <c r="O14" s="101"/>
      <c r="P14" s="101"/>
      <c r="Q14" s="25"/>
      <c r="R14" s="157">
        <v>0</v>
      </c>
      <c r="S14" s="25"/>
      <c r="T14" s="101" t="s">
        <v>459</v>
      </c>
      <c r="U14" s="101"/>
      <c r="V14" s="101"/>
      <c r="W14" s="25"/>
      <c r="X14" s="157">
        <v>0</v>
      </c>
      <c r="Y14" s="26"/>
      <c r="Z14" s="112"/>
    </row>
    <row r="15" spans="1:26" ht="14.25">
      <c r="A15" s="27"/>
      <c r="B15" s="101" t="s">
        <v>364</v>
      </c>
      <c r="C15" s="101"/>
      <c r="D15" s="101"/>
      <c r="E15" s="25"/>
      <c r="F15" s="102"/>
      <c r="G15" s="102"/>
      <c r="H15" s="102"/>
      <c r="I15" s="102"/>
      <c r="J15" s="102"/>
      <c r="K15" s="102"/>
      <c r="L15" s="102"/>
      <c r="M15" s="102"/>
      <c r="N15" s="102"/>
      <c r="O15" s="102"/>
      <c r="P15" s="102"/>
      <c r="Q15" s="102"/>
      <c r="R15" s="102"/>
      <c r="S15" s="102"/>
      <c r="T15" s="102"/>
      <c r="U15" s="102"/>
      <c r="V15" s="102"/>
      <c r="W15" s="102"/>
      <c r="X15" s="102"/>
      <c r="Y15" s="26"/>
      <c r="Z15" s="112"/>
    </row>
    <row r="16" spans="1:26" ht="15" thickBot="1">
      <c r="A16" s="158"/>
      <c r="B16" s="205" t="s">
        <v>364</v>
      </c>
      <c r="C16" s="205"/>
      <c r="D16" s="205"/>
      <c r="E16" s="109"/>
      <c r="F16" s="76"/>
      <c r="G16" s="76"/>
      <c r="H16" s="76"/>
      <c r="I16" s="76"/>
      <c r="J16" s="76"/>
      <c r="K16" s="76"/>
      <c r="L16" s="76"/>
      <c r="M16" s="76"/>
      <c r="N16" s="76"/>
      <c r="O16" s="76"/>
      <c r="P16" s="76"/>
      <c r="Q16" s="76"/>
      <c r="R16" s="76"/>
      <c r="S16" s="76"/>
      <c r="T16" s="76"/>
      <c r="U16" s="76"/>
      <c r="V16" s="76"/>
      <c r="W16" s="76"/>
      <c r="X16" s="76"/>
      <c r="Y16" s="85"/>
      <c r="Z16" s="112"/>
    </row>
    <row r="17" spans="1:26" ht="15" customHeight="1">
      <c r="A17" s="152"/>
      <c r="B17" s="240" t="s">
        <v>463</v>
      </c>
      <c r="C17" s="240"/>
      <c r="D17" s="240"/>
      <c r="E17" s="240"/>
      <c r="F17" s="240"/>
      <c r="G17" s="56"/>
      <c r="H17" s="77" t="s">
        <v>479</v>
      </c>
      <c r="I17" s="77"/>
      <c r="J17" s="77"/>
      <c r="K17" s="77"/>
      <c r="L17" s="77"/>
      <c r="M17" s="77"/>
      <c r="N17" s="77"/>
      <c r="O17" s="77"/>
      <c r="P17" s="77"/>
      <c r="Q17" s="77"/>
      <c r="R17" s="77"/>
      <c r="S17" s="77"/>
      <c r="T17" s="77"/>
      <c r="U17" s="77"/>
      <c r="V17" s="77"/>
      <c r="W17" s="77"/>
      <c r="X17" s="77"/>
      <c r="Y17" s="153"/>
      <c r="Z17" s="112"/>
    </row>
    <row r="18" spans="1:26" ht="12.75" customHeight="1">
      <c r="A18" s="27"/>
      <c r="B18" s="101" t="s">
        <v>461</v>
      </c>
      <c r="C18" s="101"/>
      <c r="D18" s="101"/>
      <c r="E18" s="101"/>
      <c r="F18" s="68">
        <v>10</v>
      </c>
      <c r="G18" s="25"/>
      <c r="H18" s="101" t="s">
        <v>460</v>
      </c>
      <c r="I18" s="101"/>
      <c r="J18" s="101"/>
      <c r="K18" s="25"/>
      <c r="L18" s="68">
        <v>1.5</v>
      </c>
      <c r="M18" s="25"/>
      <c r="N18" s="101" t="s">
        <v>462</v>
      </c>
      <c r="O18" s="101"/>
      <c r="P18" s="101"/>
      <c r="Q18" s="101"/>
      <c r="R18" s="68">
        <f>IF(ISBLANK(F18),"",F18*L18)</f>
        <v>15</v>
      </c>
      <c r="S18" s="25"/>
      <c r="T18" s="101" t="s">
        <v>347</v>
      </c>
      <c r="U18" s="101"/>
      <c r="V18" s="101"/>
      <c r="W18" s="25"/>
      <c r="X18" s="68">
        <v>0</v>
      </c>
      <c r="Y18" s="26"/>
      <c r="Z18" s="112"/>
    </row>
    <row r="19" spans="1:26" ht="12.75" customHeight="1">
      <c r="A19" s="27"/>
      <c r="B19" s="25" t="s">
        <v>245</v>
      </c>
      <c r="C19" s="25"/>
      <c r="D19" s="102" t="s">
        <v>523</v>
      </c>
      <c r="E19" s="102"/>
      <c r="F19" s="102"/>
      <c r="G19" s="102"/>
      <c r="H19" s="102"/>
      <c r="I19" s="102"/>
      <c r="J19" s="102"/>
      <c r="K19" s="102"/>
      <c r="L19" s="102"/>
      <c r="M19" s="102"/>
      <c r="N19" s="102"/>
      <c r="O19" s="102"/>
      <c r="P19" s="102"/>
      <c r="Q19" s="102"/>
      <c r="R19" s="102"/>
      <c r="S19" s="102"/>
      <c r="T19" s="102"/>
      <c r="U19" s="102"/>
      <c r="V19" s="102"/>
      <c r="W19" s="102"/>
      <c r="X19" s="102"/>
      <c r="Y19" s="26"/>
      <c r="Z19" s="112"/>
    </row>
    <row r="20" spans="1:26" ht="12.75" customHeight="1">
      <c r="A20" s="27"/>
      <c r="B20" s="25" t="s">
        <v>246</v>
      </c>
      <c r="C20" s="154"/>
      <c r="D20" s="102" t="s">
        <v>524</v>
      </c>
      <c r="E20" s="102"/>
      <c r="F20" s="102"/>
      <c r="G20" s="102"/>
      <c r="H20" s="102"/>
      <c r="I20" s="102"/>
      <c r="J20" s="102"/>
      <c r="K20" s="102"/>
      <c r="L20" s="102"/>
      <c r="M20" s="102"/>
      <c r="N20" s="102"/>
      <c r="O20" s="102"/>
      <c r="P20" s="102"/>
      <c r="Q20" s="102"/>
      <c r="R20" s="102"/>
      <c r="S20" s="102"/>
      <c r="T20" s="102"/>
      <c r="U20" s="102"/>
      <c r="V20" s="102"/>
      <c r="W20" s="102"/>
      <c r="X20" s="102"/>
      <c r="Y20" s="26"/>
      <c r="Z20" s="112"/>
    </row>
    <row r="21" spans="1:26" ht="14.25">
      <c r="A21" s="27"/>
      <c r="B21" s="101" t="s">
        <v>452</v>
      </c>
      <c r="C21" s="101"/>
      <c r="D21" s="101"/>
      <c r="E21" s="25"/>
      <c r="F21" s="156">
        <v>0</v>
      </c>
      <c r="G21" s="25"/>
      <c r="H21" s="101" t="s">
        <v>454</v>
      </c>
      <c r="I21" s="101"/>
      <c r="J21" s="101"/>
      <c r="K21" s="25"/>
      <c r="L21" s="156">
        <v>0</v>
      </c>
      <c r="M21" s="25"/>
      <c r="N21" s="101" t="s">
        <v>456</v>
      </c>
      <c r="O21" s="101"/>
      <c r="P21" s="101"/>
      <c r="Q21" s="25"/>
      <c r="R21" s="156">
        <v>0</v>
      </c>
      <c r="S21" s="25"/>
      <c r="T21" s="101" t="s">
        <v>458</v>
      </c>
      <c r="U21" s="101"/>
      <c r="V21" s="101"/>
      <c r="W21" s="25"/>
      <c r="X21" s="156">
        <v>0</v>
      </c>
      <c r="Y21" s="26"/>
      <c r="Z21" s="112"/>
    </row>
    <row r="22" spans="1:30" s="155" customFormat="1" ht="15.75">
      <c r="A22" s="27"/>
      <c r="B22" s="101" t="s">
        <v>453</v>
      </c>
      <c r="C22" s="101"/>
      <c r="D22" s="101"/>
      <c r="E22" s="25"/>
      <c r="F22" s="157">
        <v>0</v>
      </c>
      <c r="G22" s="25"/>
      <c r="H22" s="101" t="s">
        <v>455</v>
      </c>
      <c r="I22" s="101"/>
      <c r="J22" s="101"/>
      <c r="K22" s="25"/>
      <c r="L22" s="157">
        <v>0</v>
      </c>
      <c r="M22" s="25"/>
      <c r="N22" s="101" t="s">
        <v>457</v>
      </c>
      <c r="O22" s="101"/>
      <c r="P22" s="101"/>
      <c r="Q22" s="25"/>
      <c r="R22" s="157">
        <v>0</v>
      </c>
      <c r="S22" s="25"/>
      <c r="T22" s="101" t="s">
        <v>459</v>
      </c>
      <c r="U22" s="101"/>
      <c r="V22" s="101"/>
      <c r="W22" s="25"/>
      <c r="X22" s="157">
        <v>0</v>
      </c>
      <c r="Y22" s="26"/>
      <c r="Z22" s="112"/>
      <c r="AA22" s="53"/>
      <c r="AB22" s="53"/>
      <c r="AC22" s="53"/>
      <c r="AD22" s="53"/>
    </row>
    <row r="23" spans="1:26" ht="14.25">
      <c r="A23" s="27"/>
      <c r="B23" s="101" t="s">
        <v>364</v>
      </c>
      <c r="C23" s="101"/>
      <c r="D23" s="101"/>
      <c r="E23" s="25"/>
      <c r="F23" s="102"/>
      <c r="G23" s="102"/>
      <c r="H23" s="102"/>
      <c r="I23" s="102"/>
      <c r="J23" s="102"/>
      <c r="K23" s="102"/>
      <c r="L23" s="102"/>
      <c r="M23" s="102"/>
      <c r="N23" s="102"/>
      <c r="O23" s="102"/>
      <c r="P23" s="102"/>
      <c r="Q23" s="102"/>
      <c r="R23" s="102"/>
      <c r="S23" s="102"/>
      <c r="T23" s="102"/>
      <c r="U23" s="102"/>
      <c r="V23" s="102"/>
      <c r="W23" s="102"/>
      <c r="X23" s="102"/>
      <c r="Y23" s="26"/>
      <c r="Z23" s="112"/>
    </row>
    <row r="24" spans="1:26" ht="15" thickBot="1">
      <c r="A24" s="158"/>
      <c r="B24" s="205" t="s">
        <v>364</v>
      </c>
      <c r="C24" s="205"/>
      <c r="D24" s="205"/>
      <c r="E24" s="109"/>
      <c r="F24" s="47" t="s">
        <v>526</v>
      </c>
      <c r="G24" s="47"/>
      <c r="H24" s="47"/>
      <c r="I24" s="47"/>
      <c r="J24" s="47"/>
      <c r="K24" s="47"/>
      <c r="L24" s="47"/>
      <c r="M24" s="47"/>
      <c r="N24" s="47"/>
      <c r="O24" s="47"/>
      <c r="P24" s="47"/>
      <c r="Q24" s="47"/>
      <c r="R24" s="47"/>
      <c r="S24" s="47"/>
      <c r="T24" s="47"/>
      <c r="U24" s="47"/>
      <c r="V24" s="47"/>
      <c r="W24" s="47"/>
      <c r="X24" s="47"/>
      <c r="Y24" s="85"/>
      <c r="Z24" s="112"/>
    </row>
    <row r="25" spans="1:26" ht="14.25">
      <c r="A25" s="152"/>
      <c r="B25" s="240" t="s">
        <v>463</v>
      </c>
      <c r="C25" s="240"/>
      <c r="D25" s="240"/>
      <c r="E25" s="240"/>
      <c r="F25" s="240"/>
      <c r="G25" s="56"/>
      <c r="H25" s="77" t="s">
        <v>519</v>
      </c>
      <c r="I25" s="77"/>
      <c r="J25" s="77"/>
      <c r="K25" s="77"/>
      <c r="L25" s="77"/>
      <c r="M25" s="77"/>
      <c r="N25" s="77"/>
      <c r="O25" s="77"/>
      <c r="P25" s="77"/>
      <c r="Q25" s="77"/>
      <c r="R25" s="77"/>
      <c r="S25" s="77"/>
      <c r="T25" s="77"/>
      <c r="U25" s="77"/>
      <c r="V25" s="77"/>
      <c r="W25" s="77"/>
      <c r="X25" s="77"/>
      <c r="Y25" s="153"/>
      <c r="Z25" s="112"/>
    </row>
    <row r="26" spans="1:26" ht="12.75" customHeight="1">
      <c r="A26" s="27"/>
      <c r="B26" s="101" t="s">
        <v>461</v>
      </c>
      <c r="C26" s="101"/>
      <c r="D26" s="101"/>
      <c r="E26" s="101"/>
      <c r="F26" s="68">
        <v>10</v>
      </c>
      <c r="G26" s="25"/>
      <c r="H26" s="101" t="s">
        <v>460</v>
      </c>
      <c r="I26" s="101"/>
      <c r="J26" s="101"/>
      <c r="K26" s="25"/>
      <c r="L26" s="68">
        <v>1</v>
      </c>
      <c r="M26" s="25"/>
      <c r="N26" s="101" t="s">
        <v>462</v>
      </c>
      <c r="O26" s="101"/>
      <c r="P26" s="101"/>
      <c r="Q26" s="101"/>
      <c r="R26" s="68">
        <f>IF(ISBLANK(F26),"",F26*L26)</f>
        <v>10</v>
      </c>
      <c r="S26" s="25"/>
      <c r="T26" s="101" t="s">
        <v>347</v>
      </c>
      <c r="U26" s="101"/>
      <c r="V26" s="101"/>
      <c r="W26" s="25"/>
      <c r="X26" s="68">
        <v>0</v>
      </c>
      <c r="Y26" s="26"/>
      <c r="Z26" s="112"/>
    </row>
    <row r="27" spans="1:25" ht="15" customHeight="1">
      <c r="A27" s="27"/>
      <c r="B27" s="25" t="s">
        <v>245</v>
      </c>
      <c r="C27" s="25"/>
      <c r="D27" s="102" t="s">
        <v>523</v>
      </c>
      <c r="E27" s="102"/>
      <c r="F27" s="102"/>
      <c r="G27" s="102"/>
      <c r="H27" s="102"/>
      <c r="I27" s="102"/>
      <c r="J27" s="102"/>
      <c r="K27" s="102"/>
      <c r="L27" s="102"/>
      <c r="M27" s="102"/>
      <c r="N27" s="102"/>
      <c r="O27" s="102"/>
      <c r="P27" s="102"/>
      <c r="Q27" s="102"/>
      <c r="R27" s="102"/>
      <c r="S27" s="102"/>
      <c r="T27" s="102"/>
      <c r="U27" s="102"/>
      <c r="V27" s="102"/>
      <c r="W27" s="102"/>
      <c r="X27" s="102"/>
      <c r="Y27" s="26"/>
    </row>
    <row r="28" spans="1:25" ht="12.75" customHeight="1">
      <c r="A28" s="27"/>
      <c r="B28" s="25" t="s">
        <v>246</v>
      </c>
      <c r="C28" s="154"/>
      <c r="D28" s="102" t="s">
        <v>524</v>
      </c>
      <c r="E28" s="102"/>
      <c r="F28" s="102"/>
      <c r="G28" s="102"/>
      <c r="H28" s="102"/>
      <c r="I28" s="102"/>
      <c r="J28" s="102"/>
      <c r="K28" s="102"/>
      <c r="L28" s="102"/>
      <c r="M28" s="102"/>
      <c r="N28" s="102"/>
      <c r="O28" s="102"/>
      <c r="P28" s="102"/>
      <c r="Q28" s="102"/>
      <c r="R28" s="102"/>
      <c r="S28" s="102"/>
      <c r="T28" s="102"/>
      <c r="U28" s="102"/>
      <c r="V28" s="102"/>
      <c r="W28" s="102"/>
      <c r="X28" s="102"/>
      <c r="Y28" s="26"/>
    </row>
    <row r="29" spans="1:25" ht="12.75" customHeight="1">
      <c r="A29" s="27"/>
      <c r="B29" s="101" t="s">
        <v>452</v>
      </c>
      <c r="C29" s="101"/>
      <c r="D29" s="101"/>
      <c r="E29" s="25"/>
      <c r="F29" s="156">
        <v>0</v>
      </c>
      <c r="G29" s="25"/>
      <c r="H29" s="101" t="s">
        <v>454</v>
      </c>
      <c r="I29" s="101"/>
      <c r="J29" s="101"/>
      <c r="K29" s="25"/>
      <c r="L29" s="156">
        <v>0</v>
      </c>
      <c r="M29" s="25"/>
      <c r="N29" s="101" t="s">
        <v>456</v>
      </c>
      <c r="O29" s="101"/>
      <c r="P29" s="101"/>
      <c r="Q29" s="25"/>
      <c r="R29" s="156">
        <v>0</v>
      </c>
      <c r="S29" s="25"/>
      <c r="T29" s="101" t="s">
        <v>458</v>
      </c>
      <c r="U29" s="101"/>
      <c r="V29" s="101"/>
      <c r="W29" s="25"/>
      <c r="X29" s="156">
        <v>0</v>
      </c>
      <c r="Y29" s="26"/>
    </row>
    <row r="30" spans="1:25" ht="14.25">
      <c r="A30" s="27"/>
      <c r="B30" s="101" t="s">
        <v>453</v>
      </c>
      <c r="C30" s="101"/>
      <c r="D30" s="101"/>
      <c r="E30" s="25"/>
      <c r="F30" s="157">
        <v>0</v>
      </c>
      <c r="G30" s="25"/>
      <c r="H30" s="101" t="s">
        <v>455</v>
      </c>
      <c r="I30" s="101"/>
      <c r="J30" s="101"/>
      <c r="K30" s="25"/>
      <c r="L30" s="157">
        <v>0</v>
      </c>
      <c r="M30" s="25"/>
      <c r="N30" s="101" t="s">
        <v>457</v>
      </c>
      <c r="O30" s="101"/>
      <c r="P30" s="101"/>
      <c r="Q30" s="25"/>
      <c r="R30" s="157">
        <v>0</v>
      </c>
      <c r="S30" s="25"/>
      <c r="T30" s="101" t="s">
        <v>459</v>
      </c>
      <c r="U30" s="101"/>
      <c r="V30" s="101"/>
      <c r="W30" s="25"/>
      <c r="X30" s="157">
        <v>0</v>
      </c>
      <c r="Y30" s="26"/>
    </row>
    <row r="31" spans="1:30" s="155" customFormat="1" ht="15.75">
      <c r="A31" s="27"/>
      <c r="B31" s="101" t="s">
        <v>364</v>
      </c>
      <c r="C31" s="101"/>
      <c r="D31" s="101"/>
      <c r="E31" s="25"/>
      <c r="F31" s="102"/>
      <c r="G31" s="102"/>
      <c r="H31" s="102"/>
      <c r="I31" s="102"/>
      <c r="J31" s="102"/>
      <c r="K31" s="102"/>
      <c r="L31" s="102"/>
      <c r="M31" s="102"/>
      <c r="N31" s="102"/>
      <c r="O31" s="102"/>
      <c r="P31" s="102"/>
      <c r="Q31" s="102"/>
      <c r="R31" s="102"/>
      <c r="S31" s="102"/>
      <c r="T31" s="102"/>
      <c r="U31" s="102"/>
      <c r="V31" s="102"/>
      <c r="W31" s="102"/>
      <c r="X31" s="102"/>
      <c r="Y31" s="26"/>
      <c r="AA31" s="53"/>
      <c r="AB31" s="53"/>
      <c r="AC31" s="53"/>
      <c r="AD31" s="53"/>
    </row>
    <row r="32" spans="1:25" ht="15" thickBot="1">
      <c r="A32" s="158"/>
      <c r="B32" s="205" t="s">
        <v>364</v>
      </c>
      <c r="C32" s="205"/>
      <c r="D32" s="205"/>
      <c r="E32" s="109"/>
      <c r="F32" s="47" t="s">
        <v>527</v>
      </c>
      <c r="G32" s="47"/>
      <c r="H32" s="47"/>
      <c r="I32" s="47"/>
      <c r="J32" s="47"/>
      <c r="K32" s="47"/>
      <c r="L32" s="47"/>
      <c r="M32" s="47"/>
      <c r="N32" s="47"/>
      <c r="O32" s="47"/>
      <c r="P32" s="47"/>
      <c r="Q32" s="47"/>
      <c r="R32" s="47"/>
      <c r="S32" s="47"/>
      <c r="T32" s="47"/>
      <c r="U32" s="47"/>
      <c r="V32" s="47"/>
      <c r="W32" s="47"/>
      <c r="X32" s="47"/>
      <c r="Y32" s="85"/>
    </row>
    <row r="33" spans="1:26" ht="14.25">
      <c r="A33" s="152"/>
      <c r="B33" s="240" t="s">
        <v>463</v>
      </c>
      <c r="C33" s="240"/>
      <c r="D33" s="240"/>
      <c r="E33" s="240"/>
      <c r="F33" s="240"/>
      <c r="G33" s="56"/>
      <c r="H33" s="77" t="s">
        <v>520</v>
      </c>
      <c r="I33" s="77"/>
      <c r="J33" s="77"/>
      <c r="K33" s="77"/>
      <c r="L33" s="77"/>
      <c r="M33" s="77"/>
      <c r="N33" s="77"/>
      <c r="O33" s="77"/>
      <c r="P33" s="77"/>
      <c r="Q33" s="77"/>
      <c r="R33" s="77"/>
      <c r="S33" s="77"/>
      <c r="T33" s="77"/>
      <c r="U33" s="77"/>
      <c r="V33" s="77"/>
      <c r="W33" s="77"/>
      <c r="X33" s="77"/>
      <c r="Y33" s="153"/>
      <c r="Z33" s="112"/>
    </row>
    <row r="34" spans="1:26" ht="14.25">
      <c r="A34" s="27"/>
      <c r="B34" s="101" t="s">
        <v>461</v>
      </c>
      <c r="C34" s="101"/>
      <c r="D34" s="101"/>
      <c r="E34" s="101"/>
      <c r="F34" s="68">
        <v>10</v>
      </c>
      <c r="G34" s="25"/>
      <c r="H34" s="101" t="s">
        <v>460</v>
      </c>
      <c r="I34" s="101"/>
      <c r="J34" s="101"/>
      <c r="K34" s="25"/>
      <c r="L34" s="68">
        <v>1.5</v>
      </c>
      <c r="M34" s="25"/>
      <c r="N34" s="101" t="s">
        <v>462</v>
      </c>
      <c r="O34" s="101"/>
      <c r="P34" s="101"/>
      <c r="Q34" s="101"/>
      <c r="R34" s="68">
        <f>IF(ISBLANK(F34),"",F34*L34)</f>
        <v>15</v>
      </c>
      <c r="S34" s="25"/>
      <c r="T34" s="101" t="s">
        <v>347</v>
      </c>
      <c r="U34" s="101"/>
      <c r="V34" s="101"/>
      <c r="W34" s="25"/>
      <c r="X34" s="68">
        <v>0</v>
      </c>
      <c r="Y34" s="26"/>
      <c r="Z34" s="112"/>
    </row>
    <row r="35" spans="1:26" ht="12.75" customHeight="1">
      <c r="A35" s="27"/>
      <c r="B35" s="25" t="s">
        <v>245</v>
      </c>
      <c r="C35" s="25"/>
      <c r="D35" s="102" t="s">
        <v>523</v>
      </c>
      <c r="E35" s="102"/>
      <c r="F35" s="102"/>
      <c r="G35" s="102"/>
      <c r="H35" s="102"/>
      <c r="I35" s="102"/>
      <c r="J35" s="102"/>
      <c r="K35" s="102"/>
      <c r="L35" s="102"/>
      <c r="M35" s="102"/>
      <c r="N35" s="102"/>
      <c r="O35" s="102"/>
      <c r="P35" s="102"/>
      <c r="Q35" s="102"/>
      <c r="R35" s="102"/>
      <c r="S35" s="102"/>
      <c r="T35" s="102"/>
      <c r="U35" s="102"/>
      <c r="V35" s="102"/>
      <c r="W35" s="102"/>
      <c r="X35" s="102"/>
      <c r="Y35" s="26"/>
      <c r="Z35" s="112"/>
    </row>
    <row r="36" spans="1:26" ht="12.75" customHeight="1">
      <c r="A36" s="27"/>
      <c r="B36" s="25" t="s">
        <v>246</v>
      </c>
      <c r="C36" s="154"/>
      <c r="D36" s="102" t="s">
        <v>524</v>
      </c>
      <c r="E36" s="102"/>
      <c r="F36" s="102"/>
      <c r="G36" s="102"/>
      <c r="H36" s="102"/>
      <c r="I36" s="102"/>
      <c r="J36" s="102"/>
      <c r="K36" s="102"/>
      <c r="L36" s="102"/>
      <c r="M36" s="102"/>
      <c r="N36" s="102"/>
      <c r="O36" s="102"/>
      <c r="P36" s="102"/>
      <c r="Q36" s="102"/>
      <c r="R36" s="102"/>
      <c r="S36" s="102"/>
      <c r="T36" s="102"/>
      <c r="U36" s="102"/>
      <c r="V36" s="102"/>
      <c r="W36" s="102"/>
      <c r="X36" s="102"/>
      <c r="Y36" s="26"/>
      <c r="Z36" s="112"/>
    </row>
    <row r="37" spans="1:26" ht="12.75" customHeight="1">
      <c r="A37" s="27"/>
      <c r="B37" s="101" t="s">
        <v>452</v>
      </c>
      <c r="C37" s="101"/>
      <c r="D37" s="101"/>
      <c r="E37" s="25"/>
      <c r="F37" s="156">
        <v>0</v>
      </c>
      <c r="G37" s="25"/>
      <c r="H37" s="101" t="s">
        <v>454</v>
      </c>
      <c r="I37" s="101"/>
      <c r="J37" s="101"/>
      <c r="K37" s="25"/>
      <c r="L37" s="156">
        <v>0</v>
      </c>
      <c r="M37" s="25"/>
      <c r="N37" s="101" t="s">
        <v>456</v>
      </c>
      <c r="O37" s="101"/>
      <c r="P37" s="101"/>
      <c r="Q37" s="25"/>
      <c r="R37" s="156">
        <v>0</v>
      </c>
      <c r="S37" s="25"/>
      <c r="T37" s="101" t="s">
        <v>458</v>
      </c>
      <c r="U37" s="101"/>
      <c r="V37" s="101"/>
      <c r="W37" s="25"/>
      <c r="X37" s="156">
        <v>0</v>
      </c>
      <c r="Y37" s="26"/>
      <c r="Z37" s="112"/>
    </row>
    <row r="38" spans="1:26" ht="12.75" customHeight="1">
      <c r="A38" s="27"/>
      <c r="B38" s="101" t="s">
        <v>453</v>
      </c>
      <c r="C38" s="101"/>
      <c r="D38" s="101"/>
      <c r="E38" s="25"/>
      <c r="F38" s="157">
        <v>0</v>
      </c>
      <c r="G38" s="25"/>
      <c r="H38" s="101" t="s">
        <v>455</v>
      </c>
      <c r="I38" s="101"/>
      <c r="J38" s="101"/>
      <c r="K38" s="25"/>
      <c r="L38" s="157">
        <v>0</v>
      </c>
      <c r="M38" s="25"/>
      <c r="N38" s="101" t="s">
        <v>457</v>
      </c>
      <c r="O38" s="101"/>
      <c r="P38" s="101"/>
      <c r="Q38" s="25"/>
      <c r="R38" s="157">
        <v>0</v>
      </c>
      <c r="S38" s="25"/>
      <c r="T38" s="101" t="s">
        <v>459</v>
      </c>
      <c r="U38" s="101"/>
      <c r="V38" s="101"/>
      <c r="W38" s="25"/>
      <c r="X38" s="157">
        <v>0</v>
      </c>
      <c r="Y38" s="26"/>
      <c r="Z38" s="112"/>
    </row>
    <row r="39" spans="1:26" ht="14.25">
      <c r="A39" s="27"/>
      <c r="B39" s="101" t="s">
        <v>364</v>
      </c>
      <c r="C39" s="101"/>
      <c r="D39" s="101"/>
      <c r="E39" s="25"/>
      <c r="F39" s="102"/>
      <c r="G39" s="102"/>
      <c r="H39" s="102"/>
      <c r="I39" s="102"/>
      <c r="J39" s="102"/>
      <c r="K39" s="102"/>
      <c r="L39" s="102"/>
      <c r="M39" s="102"/>
      <c r="N39" s="102"/>
      <c r="O39" s="102"/>
      <c r="P39" s="102"/>
      <c r="Q39" s="102"/>
      <c r="R39" s="102"/>
      <c r="S39" s="102"/>
      <c r="T39" s="102"/>
      <c r="U39" s="102"/>
      <c r="V39" s="102"/>
      <c r="W39" s="102"/>
      <c r="X39" s="102"/>
      <c r="Y39" s="26"/>
      <c r="Z39" s="112"/>
    </row>
    <row r="40" spans="1:30" s="155" customFormat="1" ht="16.5" thickBot="1">
      <c r="A40" s="158"/>
      <c r="B40" s="205" t="s">
        <v>364</v>
      </c>
      <c r="C40" s="205"/>
      <c r="D40" s="205"/>
      <c r="E40" s="109"/>
      <c r="F40" s="47" t="s">
        <v>528</v>
      </c>
      <c r="G40" s="47"/>
      <c r="H40" s="47"/>
      <c r="I40" s="47"/>
      <c r="J40" s="47"/>
      <c r="K40" s="47"/>
      <c r="L40" s="47"/>
      <c r="M40" s="47"/>
      <c r="N40" s="47"/>
      <c r="O40" s="47"/>
      <c r="P40" s="47"/>
      <c r="Q40" s="47"/>
      <c r="R40" s="47"/>
      <c r="S40" s="47"/>
      <c r="T40" s="47"/>
      <c r="U40" s="47"/>
      <c r="V40" s="47"/>
      <c r="W40" s="47"/>
      <c r="X40" s="47"/>
      <c r="Y40" s="85"/>
      <c r="Z40" s="112"/>
      <c r="AA40" s="53"/>
      <c r="AB40" s="53"/>
      <c r="AC40" s="53"/>
      <c r="AD40" s="53"/>
    </row>
    <row r="41" spans="1:26" ht="14.25">
      <c r="A41" s="152"/>
      <c r="B41" s="240" t="s">
        <v>463</v>
      </c>
      <c r="C41" s="240"/>
      <c r="D41" s="240"/>
      <c r="E41" s="240"/>
      <c r="F41" s="240"/>
      <c r="G41" s="56"/>
      <c r="H41" s="77" t="s">
        <v>521</v>
      </c>
      <c r="I41" s="77"/>
      <c r="J41" s="77"/>
      <c r="K41" s="77"/>
      <c r="L41" s="77"/>
      <c r="M41" s="77"/>
      <c r="N41" s="77"/>
      <c r="O41" s="77"/>
      <c r="P41" s="77"/>
      <c r="Q41" s="77"/>
      <c r="R41" s="77"/>
      <c r="S41" s="77"/>
      <c r="T41" s="77"/>
      <c r="U41" s="77"/>
      <c r="V41" s="77"/>
      <c r="W41" s="77"/>
      <c r="X41" s="77"/>
      <c r="Y41" s="153"/>
      <c r="Z41" s="112"/>
    </row>
    <row r="42" spans="1:26" ht="14.25">
      <c r="A42" s="27"/>
      <c r="B42" s="101" t="s">
        <v>461</v>
      </c>
      <c r="C42" s="101"/>
      <c r="D42" s="101"/>
      <c r="E42" s="101"/>
      <c r="F42" s="68">
        <v>10</v>
      </c>
      <c r="G42" s="25"/>
      <c r="H42" s="101" t="s">
        <v>460</v>
      </c>
      <c r="I42" s="101"/>
      <c r="J42" s="101"/>
      <c r="K42" s="25"/>
      <c r="L42" s="68">
        <v>1</v>
      </c>
      <c r="M42" s="25"/>
      <c r="N42" s="101" t="s">
        <v>462</v>
      </c>
      <c r="O42" s="101"/>
      <c r="P42" s="101"/>
      <c r="Q42" s="101"/>
      <c r="R42" s="68">
        <f>IF(ISBLANK(F42),"",F42*L42)</f>
        <v>10</v>
      </c>
      <c r="S42" s="25"/>
      <c r="T42" s="101" t="s">
        <v>347</v>
      </c>
      <c r="U42" s="101"/>
      <c r="V42" s="101"/>
      <c r="W42" s="25"/>
      <c r="X42" s="68">
        <v>0</v>
      </c>
      <c r="Y42" s="26"/>
      <c r="Z42" s="112"/>
    </row>
    <row r="43" spans="1:26" ht="14.25">
      <c r="A43" s="27"/>
      <c r="B43" s="25" t="s">
        <v>245</v>
      </c>
      <c r="C43" s="25"/>
      <c r="D43" s="102" t="s">
        <v>523</v>
      </c>
      <c r="E43" s="102"/>
      <c r="F43" s="102"/>
      <c r="G43" s="102"/>
      <c r="H43" s="102"/>
      <c r="I43" s="102"/>
      <c r="J43" s="102"/>
      <c r="K43" s="102"/>
      <c r="L43" s="102"/>
      <c r="M43" s="102"/>
      <c r="N43" s="102"/>
      <c r="O43" s="102"/>
      <c r="P43" s="102"/>
      <c r="Q43" s="102"/>
      <c r="R43" s="102"/>
      <c r="S43" s="102"/>
      <c r="T43" s="102"/>
      <c r="U43" s="102"/>
      <c r="V43" s="102"/>
      <c r="W43" s="102"/>
      <c r="X43" s="102"/>
      <c r="Y43" s="26"/>
      <c r="Z43" s="112"/>
    </row>
    <row r="44" spans="1:30" s="93" customFormat="1" ht="12.75" customHeight="1">
      <c r="A44" s="27"/>
      <c r="B44" s="25" t="s">
        <v>246</v>
      </c>
      <c r="C44" s="154"/>
      <c r="D44" s="102" t="s">
        <v>524</v>
      </c>
      <c r="E44" s="102"/>
      <c r="F44" s="102"/>
      <c r="G44" s="102"/>
      <c r="H44" s="102"/>
      <c r="I44" s="102"/>
      <c r="J44" s="102"/>
      <c r="K44" s="102"/>
      <c r="L44" s="102"/>
      <c r="M44" s="102"/>
      <c r="N44" s="102"/>
      <c r="O44" s="102"/>
      <c r="P44" s="102"/>
      <c r="Q44" s="102"/>
      <c r="R44" s="102"/>
      <c r="S44" s="102"/>
      <c r="T44" s="102"/>
      <c r="U44" s="102"/>
      <c r="V44" s="102"/>
      <c r="W44" s="102"/>
      <c r="X44" s="102"/>
      <c r="Y44" s="26"/>
      <c r="Z44" s="112"/>
      <c r="AA44" s="53"/>
      <c r="AB44" s="53"/>
      <c r="AC44" s="53"/>
      <c r="AD44" s="53"/>
    </row>
    <row r="45" spans="1:27" ht="12.75" customHeight="1">
      <c r="A45" s="27"/>
      <c r="B45" s="101" t="s">
        <v>452</v>
      </c>
      <c r="C45" s="101"/>
      <c r="D45" s="101"/>
      <c r="E45" s="25"/>
      <c r="F45" s="156">
        <v>0</v>
      </c>
      <c r="G45" s="25"/>
      <c r="H45" s="101" t="s">
        <v>454</v>
      </c>
      <c r="I45" s="101"/>
      <c r="J45" s="101"/>
      <c r="K45" s="25"/>
      <c r="L45" s="156">
        <v>0</v>
      </c>
      <c r="M45" s="25"/>
      <c r="N45" s="101" t="s">
        <v>456</v>
      </c>
      <c r="O45" s="101"/>
      <c r="P45" s="101"/>
      <c r="Q45" s="25"/>
      <c r="R45" s="156">
        <v>0</v>
      </c>
      <c r="S45" s="25"/>
      <c r="T45" s="101" t="s">
        <v>458</v>
      </c>
      <c r="U45" s="101"/>
      <c r="V45" s="101"/>
      <c r="W45" s="25"/>
      <c r="X45" s="156">
        <v>0</v>
      </c>
      <c r="Y45" s="26"/>
      <c r="Z45" s="112"/>
      <c r="AA45" s="34" t="s">
        <v>359</v>
      </c>
    </row>
    <row r="46" spans="1:27" ht="12.75" customHeight="1">
      <c r="A46" s="27"/>
      <c r="B46" s="101" t="s">
        <v>453</v>
      </c>
      <c r="C46" s="101"/>
      <c r="D46" s="101"/>
      <c r="E46" s="25"/>
      <c r="F46" s="157">
        <v>0</v>
      </c>
      <c r="G46" s="25"/>
      <c r="H46" s="101" t="s">
        <v>455</v>
      </c>
      <c r="I46" s="101"/>
      <c r="J46" s="101"/>
      <c r="K46" s="25"/>
      <c r="L46" s="157">
        <v>0</v>
      </c>
      <c r="M46" s="25"/>
      <c r="N46" s="101" t="s">
        <v>457</v>
      </c>
      <c r="O46" s="101"/>
      <c r="P46" s="101"/>
      <c r="Q46" s="25"/>
      <c r="R46" s="157">
        <v>0</v>
      </c>
      <c r="S46" s="25"/>
      <c r="T46" s="101" t="s">
        <v>459</v>
      </c>
      <c r="U46" s="101"/>
      <c r="V46" s="101"/>
      <c r="W46" s="25"/>
      <c r="X46" s="157">
        <v>0</v>
      </c>
      <c r="Y46" s="26"/>
      <c r="Z46" s="112"/>
      <c r="AA46" s="148">
        <f>SUM(X2,X10,X18,X26,X34,X42,X50)</f>
        <v>0</v>
      </c>
    </row>
    <row r="47" spans="1:27" ht="12.75" customHeight="1">
      <c r="A47" s="27"/>
      <c r="B47" s="101" t="s">
        <v>364</v>
      </c>
      <c r="C47" s="101"/>
      <c r="D47" s="101"/>
      <c r="E47" s="25"/>
      <c r="F47" s="102"/>
      <c r="G47" s="102"/>
      <c r="H47" s="102"/>
      <c r="I47" s="102"/>
      <c r="J47" s="102"/>
      <c r="K47" s="102"/>
      <c r="L47" s="102"/>
      <c r="M47" s="102"/>
      <c r="N47" s="102"/>
      <c r="O47" s="102"/>
      <c r="P47" s="102"/>
      <c r="Q47" s="102"/>
      <c r="R47" s="102"/>
      <c r="S47" s="102"/>
      <c r="T47" s="102"/>
      <c r="U47" s="102"/>
      <c r="V47" s="102"/>
      <c r="W47" s="102"/>
      <c r="X47" s="102"/>
      <c r="Y47" s="26"/>
      <c r="Z47" s="112"/>
      <c r="AA47" s="34" t="s">
        <v>247</v>
      </c>
    </row>
    <row r="48" spans="1:30" s="113" customFormat="1" ht="15" thickBot="1">
      <c r="A48" s="158"/>
      <c r="B48" s="205" t="s">
        <v>364</v>
      </c>
      <c r="C48" s="205"/>
      <c r="D48" s="205"/>
      <c r="E48" s="109"/>
      <c r="F48" s="76"/>
      <c r="G48" s="76"/>
      <c r="H48" s="76"/>
      <c r="I48" s="76"/>
      <c r="J48" s="76"/>
      <c r="K48" s="76"/>
      <c r="L48" s="76"/>
      <c r="M48" s="76"/>
      <c r="N48" s="76"/>
      <c r="O48" s="76"/>
      <c r="P48" s="76"/>
      <c r="Q48" s="76"/>
      <c r="R48" s="76"/>
      <c r="S48" s="76"/>
      <c r="T48" s="76"/>
      <c r="U48" s="76"/>
      <c r="V48" s="76"/>
      <c r="W48" s="76"/>
      <c r="X48" s="76"/>
      <c r="Y48" s="85"/>
      <c r="Z48" s="112"/>
      <c r="AA48" s="148">
        <f>SUM(R50,R42,R34,R26,R18,R10,R2)</f>
        <v>80</v>
      </c>
      <c r="AB48" s="53"/>
      <c r="AC48" s="53"/>
      <c r="AD48" s="53"/>
    </row>
    <row r="49" spans="1:26" ht="14.25">
      <c r="A49" s="152"/>
      <c r="B49" s="240" t="s">
        <v>463</v>
      </c>
      <c r="C49" s="240"/>
      <c r="D49" s="240"/>
      <c r="E49" s="240"/>
      <c r="F49" s="240"/>
      <c r="G49" s="56"/>
      <c r="H49" s="77" t="s">
        <v>522</v>
      </c>
      <c r="I49" s="77"/>
      <c r="J49" s="77"/>
      <c r="K49" s="77"/>
      <c r="L49" s="77"/>
      <c r="M49" s="77"/>
      <c r="N49" s="77"/>
      <c r="O49" s="77"/>
      <c r="P49" s="77"/>
      <c r="Q49" s="77"/>
      <c r="R49" s="77"/>
      <c r="S49" s="77"/>
      <c r="T49" s="77"/>
      <c r="U49" s="77"/>
      <c r="V49" s="77"/>
      <c r="W49" s="77"/>
      <c r="X49" s="77"/>
      <c r="Y49" s="153"/>
      <c r="Z49" s="112"/>
    </row>
    <row r="50" spans="1:26" ht="14.25">
      <c r="A50" s="27"/>
      <c r="B50" s="101" t="s">
        <v>461</v>
      </c>
      <c r="C50" s="101"/>
      <c r="D50" s="101"/>
      <c r="E50" s="101"/>
      <c r="F50" s="68">
        <v>10</v>
      </c>
      <c r="G50" s="25"/>
      <c r="H50" s="101" t="s">
        <v>460</v>
      </c>
      <c r="I50" s="101"/>
      <c r="J50" s="101"/>
      <c r="K50" s="25"/>
      <c r="L50" s="68">
        <v>1</v>
      </c>
      <c r="M50" s="25"/>
      <c r="N50" s="101" t="s">
        <v>462</v>
      </c>
      <c r="O50" s="101"/>
      <c r="P50" s="101"/>
      <c r="Q50" s="101"/>
      <c r="R50" s="68">
        <f>IF(ISBLANK(F50),"",F50*L50)</f>
        <v>10</v>
      </c>
      <c r="S50" s="25"/>
      <c r="T50" s="101" t="s">
        <v>347</v>
      </c>
      <c r="U50" s="101"/>
      <c r="V50" s="101"/>
      <c r="W50" s="25"/>
      <c r="X50" s="68">
        <v>0</v>
      </c>
      <c r="Y50" s="26"/>
      <c r="Z50" s="112"/>
    </row>
    <row r="51" spans="1:26" ht="14.25">
      <c r="A51" s="27"/>
      <c r="B51" s="25" t="s">
        <v>245</v>
      </c>
      <c r="C51" s="25"/>
      <c r="D51" s="102" t="s">
        <v>523</v>
      </c>
      <c r="E51" s="102"/>
      <c r="F51" s="102"/>
      <c r="G51" s="102"/>
      <c r="H51" s="102"/>
      <c r="I51" s="102"/>
      <c r="J51" s="102"/>
      <c r="K51" s="102"/>
      <c r="L51" s="102"/>
      <c r="M51" s="102"/>
      <c r="N51" s="102"/>
      <c r="O51" s="102"/>
      <c r="P51" s="102"/>
      <c r="Q51" s="102"/>
      <c r="R51" s="102"/>
      <c r="S51" s="102"/>
      <c r="T51" s="102"/>
      <c r="U51" s="102"/>
      <c r="V51" s="102"/>
      <c r="W51" s="102"/>
      <c r="X51" s="102"/>
      <c r="Y51" s="26"/>
      <c r="Z51" s="112"/>
    </row>
    <row r="52" spans="1:26" ht="15.75">
      <c r="A52" s="27"/>
      <c r="B52" s="25" t="s">
        <v>246</v>
      </c>
      <c r="C52" s="154"/>
      <c r="D52" s="102" t="s">
        <v>524</v>
      </c>
      <c r="E52" s="102"/>
      <c r="F52" s="102"/>
      <c r="G52" s="102"/>
      <c r="H52" s="102"/>
      <c r="I52" s="102"/>
      <c r="J52" s="102"/>
      <c r="K52" s="102"/>
      <c r="L52" s="102"/>
      <c r="M52" s="102"/>
      <c r="N52" s="102"/>
      <c r="O52" s="102"/>
      <c r="P52" s="102"/>
      <c r="Q52" s="102"/>
      <c r="R52" s="102"/>
      <c r="S52" s="102"/>
      <c r="T52" s="102"/>
      <c r="U52" s="102"/>
      <c r="V52" s="102"/>
      <c r="W52" s="102"/>
      <c r="X52" s="102"/>
      <c r="Y52" s="26"/>
      <c r="Z52" s="112"/>
    </row>
    <row r="53" spans="1:26" ht="14.25">
      <c r="A53" s="27"/>
      <c r="B53" s="101" t="s">
        <v>452</v>
      </c>
      <c r="C53" s="101"/>
      <c r="D53" s="101"/>
      <c r="E53" s="25"/>
      <c r="F53" s="156">
        <v>0</v>
      </c>
      <c r="G53" s="25"/>
      <c r="H53" s="101" t="s">
        <v>454</v>
      </c>
      <c r="I53" s="101"/>
      <c r="J53" s="101"/>
      <c r="K53" s="25"/>
      <c r="L53" s="156">
        <v>0</v>
      </c>
      <c r="M53" s="25"/>
      <c r="N53" s="101" t="s">
        <v>456</v>
      </c>
      <c r="O53" s="101"/>
      <c r="P53" s="101"/>
      <c r="Q53" s="25"/>
      <c r="R53" s="156">
        <v>0</v>
      </c>
      <c r="S53" s="25"/>
      <c r="T53" s="101" t="s">
        <v>458</v>
      </c>
      <c r="U53" s="101"/>
      <c r="V53" s="101"/>
      <c r="W53" s="25"/>
      <c r="X53" s="156">
        <v>0</v>
      </c>
      <c r="Y53" s="26"/>
      <c r="Z53" s="112"/>
    </row>
    <row r="54" spans="1:25" ht="14.25">
      <c r="A54" s="27"/>
      <c r="B54" s="101" t="s">
        <v>453</v>
      </c>
      <c r="C54" s="101"/>
      <c r="D54" s="101"/>
      <c r="E54" s="25"/>
      <c r="F54" s="157">
        <v>0</v>
      </c>
      <c r="G54" s="25"/>
      <c r="H54" s="101" t="s">
        <v>455</v>
      </c>
      <c r="I54" s="101"/>
      <c r="J54" s="101"/>
      <c r="K54" s="25"/>
      <c r="L54" s="157">
        <v>0</v>
      </c>
      <c r="M54" s="25"/>
      <c r="N54" s="101" t="s">
        <v>457</v>
      </c>
      <c r="O54" s="101"/>
      <c r="P54" s="101"/>
      <c r="Q54" s="25"/>
      <c r="R54" s="157">
        <v>0</v>
      </c>
      <c r="S54" s="25"/>
      <c r="T54" s="101" t="s">
        <v>459</v>
      </c>
      <c r="U54" s="101"/>
      <c r="V54" s="101"/>
      <c r="W54" s="25"/>
      <c r="X54" s="157">
        <v>0</v>
      </c>
      <c r="Y54" s="26"/>
    </row>
    <row r="55" spans="1:25" ht="14.25">
      <c r="A55" s="27"/>
      <c r="B55" s="101" t="s">
        <v>364</v>
      </c>
      <c r="C55" s="101"/>
      <c r="D55" s="101"/>
      <c r="E55" s="25"/>
      <c r="F55" s="102"/>
      <c r="G55" s="102"/>
      <c r="H55" s="102"/>
      <c r="I55" s="102"/>
      <c r="J55" s="102"/>
      <c r="K55" s="102"/>
      <c r="L55" s="102"/>
      <c r="M55" s="102"/>
      <c r="N55" s="102"/>
      <c r="O55" s="102"/>
      <c r="P55" s="102"/>
      <c r="Q55" s="102"/>
      <c r="R55" s="102"/>
      <c r="S55" s="102"/>
      <c r="T55" s="102"/>
      <c r="U55" s="102"/>
      <c r="V55" s="102"/>
      <c r="W55" s="102"/>
      <c r="X55" s="102"/>
      <c r="Y55" s="26"/>
    </row>
    <row r="56" spans="1:25" ht="15" thickBot="1">
      <c r="A56" s="158"/>
      <c r="B56" s="205" t="s">
        <v>364</v>
      </c>
      <c r="C56" s="205"/>
      <c r="D56" s="205"/>
      <c r="E56" s="109"/>
      <c r="F56" s="76"/>
      <c r="G56" s="76"/>
      <c r="H56" s="76"/>
      <c r="I56" s="76"/>
      <c r="J56" s="76"/>
      <c r="K56" s="76"/>
      <c r="L56" s="76"/>
      <c r="M56" s="76"/>
      <c r="N56" s="76"/>
      <c r="O56" s="76"/>
      <c r="P56" s="76"/>
      <c r="Q56" s="76"/>
      <c r="R56" s="76"/>
      <c r="S56" s="76"/>
      <c r="T56" s="76"/>
      <c r="U56" s="76"/>
      <c r="V56" s="76"/>
      <c r="W56" s="76"/>
      <c r="X56" s="76"/>
      <c r="Y56" s="85"/>
    </row>
  </sheetData>
  <mergeCells count="140">
    <mergeCell ref="B9:F9"/>
    <mergeCell ref="H9:X9"/>
    <mergeCell ref="B10:E10"/>
    <mergeCell ref="H10:J10"/>
    <mergeCell ref="N10:Q10"/>
    <mergeCell ref="T10:V10"/>
    <mergeCell ref="D11:X11"/>
    <mergeCell ref="D12:X12"/>
    <mergeCell ref="B13:D13"/>
    <mergeCell ref="H13:J13"/>
    <mergeCell ref="N13:P13"/>
    <mergeCell ref="T13:V13"/>
    <mergeCell ref="B14:D14"/>
    <mergeCell ref="H14:J14"/>
    <mergeCell ref="N14:P14"/>
    <mergeCell ref="T14:V14"/>
    <mergeCell ref="B15:D15"/>
    <mergeCell ref="F15:X15"/>
    <mergeCell ref="B16:D16"/>
    <mergeCell ref="F16:X16"/>
    <mergeCell ref="B17:F17"/>
    <mergeCell ref="H17:X17"/>
    <mergeCell ref="B18:E18"/>
    <mergeCell ref="H18:J18"/>
    <mergeCell ref="N18:Q18"/>
    <mergeCell ref="T18:V18"/>
    <mergeCell ref="D19:X19"/>
    <mergeCell ref="D20:X20"/>
    <mergeCell ref="B21:D21"/>
    <mergeCell ref="H21:J21"/>
    <mergeCell ref="N21:P21"/>
    <mergeCell ref="T21:V21"/>
    <mergeCell ref="B22:D22"/>
    <mergeCell ref="H22:J22"/>
    <mergeCell ref="N22:P22"/>
    <mergeCell ref="T22:V22"/>
    <mergeCell ref="B23:D23"/>
    <mergeCell ref="F23:X23"/>
    <mergeCell ref="B24:D24"/>
    <mergeCell ref="F24:X24"/>
    <mergeCell ref="B25:F25"/>
    <mergeCell ref="H25:X25"/>
    <mergeCell ref="B26:E26"/>
    <mergeCell ref="H26:J26"/>
    <mergeCell ref="N26:Q26"/>
    <mergeCell ref="T26:V26"/>
    <mergeCell ref="D27:X27"/>
    <mergeCell ref="D28:X28"/>
    <mergeCell ref="B29:D29"/>
    <mergeCell ref="H29:J29"/>
    <mergeCell ref="N29:P29"/>
    <mergeCell ref="T29:V29"/>
    <mergeCell ref="B30:D30"/>
    <mergeCell ref="H30:J30"/>
    <mergeCell ref="N30:P30"/>
    <mergeCell ref="T30:V30"/>
    <mergeCell ref="D3:X3"/>
    <mergeCell ref="D4:X4"/>
    <mergeCell ref="B31:D31"/>
    <mergeCell ref="F31:X31"/>
    <mergeCell ref="B5:D5"/>
    <mergeCell ref="B6:D6"/>
    <mergeCell ref="H5:J5"/>
    <mergeCell ref="H6:J6"/>
    <mergeCell ref="N5:P5"/>
    <mergeCell ref="N6:P6"/>
    <mergeCell ref="B32:D32"/>
    <mergeCell ref="F32:X32"/>
    <mergeCell ref="B33:F33"/>
    <mergeCell ref="H33:X33"/>
    <mergeCell ref="B34:E34"/>
    <mergeCell ref="H34:J34"/>
    <mergeCell ref="N34:Q34"/>
    <mergeCell ref="T34:V34"/>
    <mergeCell ref="D35:X35"/>
    <mergeCell ref="D36:X36"/>
    <mergeCell ref="B37:D37"/>
    <mergeCell ref="H37:J37"/>
    <mergeCell ref="N37:P37"/>
    <mergeCell ref="T37:V37"/>
    <mergeCell ref="B38:D38"/>
    <mergeCell ref="H38:J38"/>
    <mergeCell ref="N38:P38"/>
    <mergeCell ref="T38:V38"/>
    <mergeCell ref="B39:D39"/>
    <mergeCell ref="F39:X39"/>
    <mergeCell ref="B40:D40"/>
    <mergeCell ref="F40:X40"/>
    <mergeCell ref="B41:F41"/>
    <mergeCell ref="H41:X41"/>
    <mergeCell ref="B42:E42"/>
    <mergeCell ref="H42:J42"/>
    <mergeCell ref="N42:Q42"/>
    <mergeCell ref="T42:V42"/>
    <mergeCell ref="B48:D48"/>
    <mergeCell ref="F48:X48"/>
    <mergeCell ref="B46:D46"/>
    <mergeCell ref="H46:J46"/>
    <mergeCell ref="N46:P46"/>
    <mergeCell ref="T46:V46"/>
    <mergeCell ref="F7:X7"/>
    <mergeCell ref="B7:D7"/>
    <mergeCell ref="B47:D47"/>
    <mergeCell ref="F47:X47"/>
    <mergeCell ref="D43:X43"/>
    <mergeCell ref="D44:X44"/>
    <mergeCell ref="B45:D45"/>
    <mergeCell ref="H45:J45"/>
    <mergeCell ref="N45:P45"/>
    <mergeCell ref="T45:V45"/>
    <mergeCell ref="B1:F1"/>
    <mergeCell ref="H1:X1"/>
    <mergeCell ref="B8:D8"/>
    <mergeCell ref="F8:X8"/>
    <mergeCell ref="B2:E2"/>
    <mergeCell ref="H2:J2"/>
    <mergeCell ref="N2:Q2"/>
    <mergeCell ref="T2:V2"/>
    <mergeCell ref="T5:V5"/>
    <mergeCell ref="T6:V6"/>
    <mergeCell ref="B49:F49"/>
    <mergeCell ref="H49:X49"/>
    <mergeCell ref="B50:E50"/>
    <mergeCell ref="H50:J50"/>
    <mergeCell ref="N50:Q50"/>
    <mergeCell ref="T50:V50"/>
    <mergeCell ref="D51:X51"/>
    <mergeCell ref="D52:X52"/>
    <mergeCell ref="B53:D53"/>
    <mergeCell ref="H53:J53"/>
    <mergeCell ref="N53:P53"/>
    <mergeCell ref="T53:V53"/>
    <mergeCell ref="B54:D54"/>
    <mergeCell ref="H54:J54"/>
    <mergeCell ref="N54:P54"/>
    <mergeCell ref="T54:V54"/>
    <mergeCell ref="B55:D55"/>
    <mergeCell ref="F55:X55"/>
    <mergeCell ref="B56:D56"/>
    <mergeCell ref="F56:X56"/>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D53"/>
  <sheetViews>
    <sheetView workbookViewId="0" topLeftCell="A18">
      <selection activeCell="AA35" sqref="A1:IV16384"/>
    </sheetView>
  </sheetViews>
  <sheetFormatPr defaultColWidth="9.33203125" defaultRowHeight="12.75"/>
  <cols>
    <col min="1" max="1" width="1.0078125" style="53" customWidth="1"/>
    <col min="2" max="2" width="6.66015625" style="53" customWidth="1"/>
    <col min="3" max="3" width="0.65625" style="53" customWidth="1"/>
    <col min="4" max="4" width="7" style="53" customWidth="1"/>
    <col min="5" max="5" width="0.65625" style="53" customWidth="1"/>
    <col min="6" max="6" width="6.83203125" style="53" customWidth="1"/>
    <col min="7" max="7" width="0.65625" style="53" customWidth="1"/>
    <col min="8" max="8" width="7.66015625" style="53" customWidth="1"/>
    <col min="9" max="9" width="0.82421875" style="53" customWidth="1"/>
    <col min="10" max="10" width="7.16015625" style="53" customWidth="1"/>
    <col min="11" max="11" width="0.65625" style="53" customWidth="1"/>
    <col min="12" max="12" width="7" style="53" customWidth="1"/>
    <col min="13" max="13" width="0.82421875" style="53" customWidth="1"/>
    <col min="14" max="14" width="5.83203125" style="53" customWidth="1"/>
    <col min="15" max="15" width="0.82421875" style="53" customWidth="1"/>
    <col min="16" max="16" width="6.83203125" style="53" customWidth="1"/>
    <col min="17" max="17" width="0.65625" style="53" customWidth="1"/>
    <col min="18" max="18" width="6.83203125" style="53" customWidth="1"/>
    <col min="19" max="19" width="0.65625" style="53" customWidth="1"/>
    <col min="20" max="20" width="7.33203125" style="53" customWidth="1"/>
    <col min="21" max="21" width="0.82421875" style="53" customWidth="1"/>
    <col min="22" max="22" width="7.66015625" style="53" customWidth="1"/>
    <col min="23" max="23" width="0.65625" style="53" customWidth="1"/>
    <col min="24" max="24" width="8" style="53" customWidth="1"/>
    <col min="25" max="25" width="0.65625" style="53" customWidth="1"/>
    <col min="26" max="26" width="0.82421875" style="53" customWidth="1"/>
    <col min="27" max="16384" width="9.33203125" style="53" customWidth="1"/>
  </cols>
  <sheetData>
    <row r="1" spans="1:30" s="113" customFormat="1" ht="21" thickBot="1">
      <c r="A1" s="159"/>
      <c r="B1" s="48" t="s">
        <v>434</v>
      </c>
      <c r="C1" s="48"/>
      <c r="D1" s="48"/>
      <c r="E1" s="48"/>
      <c r="F1" s="48"/>
      <c r="G1" s="48"/>
      <c r="H1" s="48"/>
      <c r="I1" s="48"/>
      <c r="J1" s="48"/>
      <c r="K1" s="48"/>
      <c r="L1" s="48"/>
      <c r="M1" s="48"/>
      <c r="N1" s="48"/>
      <c r="O1" s="48"/>
      <c r="P1" s="48"/>
      <c r="Q1" s="48"/>
      <c r="R1" s="48"/>
      <c r="S1" s="48"/>
      <c r="T1" s="48"/>
      <c r="U1" s="48"/>
      <c r="V1" s="48"/>
      <c r="W1" s="48"/>
      <c r="X1" s="48"/>
      <c r="Y1" s="160"/>
      <c r="Z1" s="112"/>
      <c r="AA1" s="53"/>
      <c r="AB1" s="53"/>
      <c r="AC1" s="53"/>
      <c r="AD1" s="53"/>
    </row>
    <row r="2" spans="1:30" s="113" customFormat="1" ht="20.25">
      <c r="A2" s="161"/>
      <c r="B2" s="41" t="s">
        <v>424</v>
      </c>
      <c r="C2" s="41"/>
      <c r="D2" s="41"/>
      <c r="E2" s="41"/>
      <c r="F2" s="41"/>
      <c r="G2" s="90"/>
      <c r="H2" s="162">
        <f>IF(ISBLANK(H5),"",SUM(H5:H7))</f>
        <v>115</v>
      </c>
      <c r="I2" s="90"/>
      <c r="J2" s="41" t="s">
        <v>432</v>
      </c>
      <c r="K2" s="41"/>
      <c r="L2" s="41"/>
      <c r="M2" s="41"/>
      <c r="N2" s="41"/>
      <c r="O2" s="90"/>
      <c r="P2" s="162">
        <f>IF(ISBLANK(H5),"",SUM(H10,P10,X10,H17,P17,X17,H27,P27,X27,X7))</f>
        <v>91</v>
      </c>
      <c r="Q2" s="90"/>
      <c r="R2" s="41" t="s">
        <v>433</v>
      </c>
      <c r="S2" s="41"/>
      <c r="T2" s="41"/>
      <c r="U2" s="41"/>
      <c r="V2" s="41"/>
      <c r="W2" s="90"/>
      <c r="X2" s="163">
        <f>IF(ISBLANK(H5),"",H2-P2)</f>
        <v>24</v>
      </c>
      <c r="Y2" s="153"/>
      <c r="Z2" s="112"/>
      <c r="AA2" s="53"/>
      <c r="AB2" s="53"/>
      <c r="AC2" s="53"/>
      <c r="AD2" s="53"/>
    </row>
    <row r="3" spans="1:30" s="113" customFormat="1" ht="6" customHeight="1" thickBot="1">
      <c r="A3" s="164"/>
      <c r="B3" s="165"/>
      <c r="C3" s="165"/>
      <c r="D3" s="165"/>
      <c r="E3" s="165"/>
      <c r="F3" s="165"/>
      <c r="G3" s="165"/>
      <c r="H3" s="165"/>
      <c r="I3" s="83"/>
      <c r="J3" s="165"/>
      <c r="K3" s="165"/>
      <c r="L3" s="165"/>
      <c r="M3" s="165"/>
      <c r="N3" s="165"/>
      <c r="O3" s="165"/>
      <c r="P3" s="165"/>
      <c r="Q3" s="83"/>
      <c r="R3" s="165"/>
      <c r="S3" s="165"/>
      <c r="T3" s="165"/>
      <c r="U3" s="165"/>
      <c r="V3" s="165"/>
      <c r="W3" s="83"/>
      <c r="X3" s="166"/>
      <c r="Y3" s="167"/>
      <c r="Z3" s="112"/>
      <c r="AA3" s="53"/>
      <c r="AB3" s="53"/>
      <c r="AC3" s="53"/>
      <c r="AD3" s="53"/>
    </row>
    <row r="4" spans="1:30" s="155" customFormat="1" ht="19.5">
      <c r="A4" s="161"/>
      <c r="B4" s="235" t="s">
        <v>440</v>
      </c>
      <c r="C4" s="235"/>
      <c r="D4" s="235"/>
      <c r="E4" s="235"/>
      <c r="F4" s="235"/>
      <c r="G4" s="50"/>
      <c r="H4" s="50" t="s">
        <v>423</v>
      </c>
      <c r="I4" s="50"/>
      <c r="J4" s="240" t="s">
        <v>349</v>
      </c>
      <c r="K4" s="240"/>
      <c r="L4" s="240"/>
      <c r="M4" s="240"/>
      <c r="N4" s="240"/>
      <c r="O4" s="240"/>
      <c r="P4" s="240"/>
      <c r="Q4" s="153"/>
      <c r="R4" s="240" t="s">
        <v>381</v>
      </c>
      <c r="S4" s="240"/>
      <c r="T4" s="240"/>
      <c r="U4" s="240"/>
      <c r="V4" s="240"/>
      <c r="W4" s="56"/>
      <c r="X4" s="51">
        <f>IF(ISBLANK(H5),"",'住人'!N1)</f>
        <v>68</v>
      </c>
      <c r="Y4" s="153"/>
      <c r="Z4" s="112"/>
      <c r="AA4" s="53"/>
      <c r="AB4" s="53"/>
      <c r="AC4" s="53"/>
      <c r="AD4" s="53"/>
    </row>
    <row r="5" spans="1:30" s="155" customFormat="1" ht="15.75">
      <c r="A5" s="168"/>
      <c r="B5" s="248" t="s">
        <v>529</v>
      </c>
      <c r="C5" s="248"/>
      <c r="D5" s="248"/>
      <c r="E5" s="248"/>
      <c r="F5" s="248"/>
      <c r="G5" s="59"/>
      <c r="H5" s="68">
        <v>115</v>
      </c>
      <c r="I5" s="59"/>
      <c r="J5" s="248" t="s">
        <v>530</v>
      </c>
      <c r="K5" s="248"/>
      <c r="L5" s="248"/>
      <c r="M5" s="248"/>
      <c r="N5" s="248"/>
      <c r="O5" s="248"/>
      <c r="P5" s="248"/>
      <c r="Q5" s="26"/>
      <c r="R5" s="101" t="s">
        <v>436</v>
      </c>
      <c r="S5" s="101"/>
      <c r="T5" s="101"/>
      <c r="U5" s="101"/>
      <c r="V5" s="101"/>
      <c r="W5" s="25"/>
      <c r="X5" s="60">
        <f>IF(ISBLANK(H5),"",'研究室'!AA48)</f>
        <v>80</v>
      </c>
      <c r="Y5" s="26"/>
      <c r="Z5" s="112"/>
      <c r="AA5" s="53"/>
      <c r="AB5" s="53"/>
      <c r="AC5" s="53"/>
      <c r="AD5" s="53"/>
    </row>
    <row r="6" spans="1:26" ht="14.25">
      <c r="A6" s="168"/>
      <c r="B6" s="248"/>
      <c r="C6" s="248"/>
      <c r="D6" s="248"/>
      <c r="E6" s="248"/>
      <c r="F6" s="248"/>
      <c r="G6" s="59"/>
      <c r="H6" s="68"/>
      <c r="I6" s="59"/>
      <c r="J6" s="248"/>
      <c r="K6" s="248"/>
      <c r="L6" s="248"/>
      <c r="M6" s="248"/>
      <c r="N6" s="248"/>
      <c r="O6" s="248"/>
      <c r="P6" s="248"/>
      <c r="Q6" s="26"/>
      <c r="R6" s="101" t="s">
        <v>435</v>
      </c>
      <c r="S6" s="101"/>
      <c r="T6" s="101"/>
      <c r="U6" s="101"/>
      <c r="V6" s="101"/>
      <c r="W6" s="59"/>
      <c r="X6" s="60">
        <f>IF(ISBLANK(H5),"",SUM(X22:X26))</f>
        <v>182</v>
      </c>
      <c r="Y6" s="26"/>
      <c r="Z6" s="112"/>
    </row>
    <row r="7" spans="1:26" ht="14.25">
      <c r="A7" s="168"/>
      <c r="B7" s="248"/>
      <c r="C7" s="248"/>
      <c r="D7" s="248"/>
      <c r="E7" s="248"/>
      <c r="F7" s="248"/>
      <c r="G7" s="59"/>
      <c r="H7" s="68"/>
      <c r="I7" s="59"/>
      <c r="J7" s="248"/>
      <c r="K7" s="248"/>
      <c r="L7" s="248"/>
      <c r="M7" s="248"/>
      <c r="N7" s="248"/>
      <c r="O7" s="248"/>
      <c r="P7" s="248"/>
      <c r="Q7" s="169"/>
      <c r="R7" s="101" t="s">
        <v>531</v>
      </c>
      <c r="S7" s="118"/>
      <c r="T7" s="118"/>
      <c r="U7" s="118"/>
      <c r="V7" s="118"/>
      <c r="W7" s="145"/>
      <c r="X7" s="60">
        <f>IF(ISBLANK(H5),"",ROUND(((SUM(H10,P10,X10,H17,P17,X17,H27,P27,X27))*0.14),0))</f>
        <v>11</v>
      </c>
      <c r="Y7" s="26"/>
      <c r="Z7" s="112"/>
    </row>
    <row r="8" spans="1:26" ht="5.25" customHeight="1" thickBot="1">
      <c r="A8" s="164"/>
      <c r="B8" s="105"/>
      <c r="C8" s="105"/>
      <c r="D8" s="105"/>
      <c r="E8" s="105"/>
      <c r="F8" s="105"/>
      <c r="G8" s="105"/>
      <c r="H8" s="105"/>
      <c r="I8" s="105"/>
      <c r="J8" s="105"/>
      <c r="K8" s="105"/>
      <c r="L8" s="105"/>
      <c r="M8" s="105"/>
      <c r="N8" s="105"/>
      <c r="O8" s="105"/>
      <c r="P8" s="105"/>
      <c r="Q8" s="89"/>
      <c r="R8" s="84"/>
      <c r="S8" s="84"/>
      <c r="T8" s="84"/>
      <c r="U8" s="84"/>
      <c r="V8" s="84"/>
      <c r="W8" s="84"/>
      <c r="X8" s="84"/>
      <c r="Y8" s="167"/>
      <c r="Z8" s="112"/>
    </row>
    <row r="9" spans="1:26" ht="18.75" customHeight="1" thickBot="1">
      <c r="A9" s="159"/>
      <c r="B9" s="42" t="s">
        <v>438</v>
      </c>
      <c r="C9" s="42"/>
      <c r="D9" s="42"/>
      <c r="E9" s="42"/>
      <c r="F9" s="42"/>
      <c r="G9" s="42"/>
      <c r="H9" s="42"/>
      <c r="I9" s="42"/>
      <c r="J9" s="42"/>
      <c r="K9" s="42"/>
      <c r="L9" s="42"/>
      <c r="M9" s="42"/>
      <c r="N9" s="42"/>
      <c r="O9" s="42"/>
      <c r="P9" s="42"/>
      <c r="Q9" s="42"/>
      <c r="R9" s="42"/>
      <c r="S9" s="42"/>
      <c r="T9" s="42"/>
      <c r="U9" s="42"/>
      <c r="V9" s="42"/>
      <c r="W9" s="42"/>
      <c r="X9" s="42"/>
      <c r="Y9" s="160"/>
      <c r="Z9" s="112"/>
    </row>
    <row r="10" spans="1:26" ht="18.75" customHeight="1" thickBot="1">
      <c r="A10" s="161"/>
      <c r="B10" s="192" t="s">
        <v>441</v>
      </c>
      <c r="C10" s="192"/>
      <c r="D10" s="192"/>
      <c r="E10" s="192"/>
      <c r="F10" s="192"/>
      <c r="G10" s="56"/>
      <c r="H10" s="171">
        <f>IF(ISBLANK(H5),"",H11+(SUM(H12:H16)))</f>
        <v>7</v>
      </c>
      <c r="I10" s="179"/>
      <c r="J10" s="195" t="s">
        <v>442</v>
      </c>
      <c r="K10" s="192"/>
      <c r="L10" s="192"/>
      <c r="M10" s="192"/>
      <c r="N10" s="192"/>
      <c r="O10" s="56"/>
      <c r="P10" s="171">
        <f>IF(ISBLANK(H5),"",P11+(SUM(P12:P16)))</f>
        <v>7</v>
      </c>
      <c r="Q10" s="179"/>
      <c r="R10" s="195" t="s">
        <v>443</v>
      </c>
      <c r="S10" s="192"/>
      <c r="T10" s="192"/>
      <c r="U10" s="192"/>
      <c r="V10" s="192"/>
      <c r="W10" s="56"/>
      <c r="X10" s="171">
        <f>IF(ISBLANK(H5),"",X11+(SUM(X12:X16)))</f>
        <v>34</v>
      </c>
      <c r="Y10" s="153"/>
      <c r="Z10" s="112"/>
    </row>
    <row r="11" spans="1:26" ht="12.75" customHeight="1">
      <c r="A11" s="168"/>
      <c r="B11" s="101" t="s">
        <v>437</v>
      </c>
      <c r="C11" s="101"/>
      <c r="D11" s="101"/>
      <c r="E11" s="101"/>
      <c r="F11" s="101"/>
      <c r="G11" s="25"/>
      <c r="H11" s="68">
        <f>IF(ISBLANK(H5),"",ROUND((X4/10),0))</f>
        <v>7</v>
      </c>
      <c r="I11" s="169"/>
      <c r="J11" s="258" t="s">
        <v>437</v>
      </c>
      <c r="K11" s="101"/>
      <c r="L11" s="101"/>
      <c r="M11" s="101"/>
      <c r="N11" s="101"/>
      <c r="O11" s="25"/>
      <c r="P11" s="68">
        <f>IF(ISBLANK(H5),"",ROUND((X4/10*2),0))</f>
        <v>14</v>
      </c>
      <c r="Q11" s="169"/>
      <c r="R11" s="258" t="s">
        <v>437</v>
      </c>
      <c r="S11" s="101"/>
      <c r="T11" s="101"/>
      <c r="U11" s="101"/>
      <c r="V11" s="101"/>
      <c r="W11" s="25"/>
      <c r="X11" s="68">
        <f>IF(ISBLANK(H5),"",ROUND((X4/10*5),0))</f>
        <v>34</v>
      </c>
      <c r="Y11" s="26"/>
      <c r="Z11" s="112"/>
    </row>
    <row r="12" spans="1:26" ht="14.25">
      <c r="A12" s="168"/>
      <c r="B12" s="102" t="s">
        <v>439</v>
      </c>
      <c r="C12" s="102"/>
      <c r="D12" s="102"/>
      <c r="E12" s="102"/>
      <c r="F12" s="102"/>
      <c r="G12" s="25"/>
      <c r="H12" s="68"/>
      <c r="I12" s="169"/>
      <c r="J12" s="253" t="s">
        <v>538</v>
      </c>
      <c r="K12" s="102"/>
      <c r="L12" s="102"/>
      <c r="M12" s="102"/>
      <c r="N12" s="102"/>
      <c r="O12" s="25"/>
      <c r="P12" s="68">
        <v>-3</v>
      </c>
      <c r="Q12" s="169"/>
      <c r="R12" s="253" t="s">
        <v>439</v>
      </c>
      <c r="S12" s="102"/>
      <c r="T12" s="102"/>
      <c r="U12" s="102"/>
      <c r="V12" s="102"/>
      <c r="W12" s="25"/>
      <c r="X12" s="68"/>
      <c r="Y12" s="26"/>
      <c r="Z12" s="112"/>
    </row>
    <row r="13" spans="1:30" s="155" customFormat="1" ht="17.25">
      <c r="A13" s="168"/>
      <c r="B13" s="256" t="s">
        <v>439</v>
      </c>
      <c r="C13" s="256"/>
      <c r="D13" s="256"/>
      <c r="E13" s="256"/>
      <c r="F13" s="256"/>
      <c r="G13" s="95"/>
      <c r="H13" s="68"/>
      <c r="I13" s="111"/>
      <c r="J13" s="254" t="s">
        <v>539</v>
      </c>
      <c r="K13" s="255"/>
      <c r="L13" s="255"/>
      <c r="M13" s="255"/>
      <c r="N13" s="255"/>
      <c r="O13" s="95"/>
      <c r="P13" s="68">
        <v>-4</v>
      </c>
      <c r="Q13" s="169"/>
      <c r="R13" s="253" t="s">
        <v>439</v>
      </c>
      <c r="S13" s="102"/>
      <c r="T13" s="102"/>
      <c r="U13" s="102"/>
      <c r="V13" s="102"/>
      <c r="W13" s="95"/>
      <c r="X13" s="68"/>
      <c r="Y13" s="26"/>
      <c r="Z13" s="112"/>
      <c r="AA13" s="53"/>
      <c r="AB13" s="53"/>
      <c r="AC13" s="53"/>
      <c r="AD13" s="53"/>
    </row>
    <row r="14" spans="1:26" ht="13.5" customHeight="1">
      <c r="A14" s="168"/>
      <c r="B14" s="256" t="s">
        <v>439</v>
      </c>
      <c r="C14" s="256"/>
      <c r="D14" s="256"/>
      <c r="E14" s="256"/>
      <c r="F14" s="256"/>
      <c r="G14" s="25"/>
      <c r="H14" s="68"/>
      <c r="I14" s="169"/>
      <c r="J14" s="253" t="s">
        <v>439</v>
      </c>
      <c r="K14" s="102"/>
      <c r="L14" s="102"/>
      <c r="M14" s="102"/>
      <c r="N14" s="102"/>
      <c r="O14" s="25"/>
      <c r="P14" s="68"/>
      <c r="Q14" s="169"/>
      <c r="R14" s="253" t="s">
        <v>439</v>
      </c>
      <c r="S14" s="102"/>
      <c r="T14" s="102"/>
      <c r="U14" s="102"/>
      <c r="V14" s="102"/>
      <c r="W14" s="25"/>
      <c r="X14" s="68"/>
      <c r="Y14" s="26"/>
      <c r="Z14" s="112"/>
    </row>
    <row r="15" spans="1:26" ht="14.25">
      <c r="A15" s="168"/>
      <c r="B15" s="102" t="s">
        <v>439</v>
      </c>
      <c r="C15" s="102"/>
      <c r="D15" s="102"/>
      <c r="E15" s="102"/>
      <c r="F15" s="102"/>
      <c r="G15" s="25"/>
      <c r="H15" s="68"/>
      <c r="I15" s="169"/>
      <c r="J15" s="253" t="s">
        <v>439</v>
      </c>
      <c r="K15" s="102"/>
      <c r="L15" s="102"/>
      <c r="M15" s="102"/>
      <c r="N15" s="102"/>
      <c r="O15" s="25"/>
      <c r="P15" s="68"/>
      <c r="Q15" s="169"/>
      <c r="R15" s="253" t="s">
        <v>439</v>
      </c>
      <c r="S15" s="102"/>
      <c r="T15" s="102"/>
      <c r="U15" s="102"/>
      <c r="V15" s="102"/>
      <c r="W15" s="25"/>
      <c r="X15" s="68"/>
      <c r="Y15" s="26"/>
      <c r="Z15" s="112"/>
    </row>
    <row r="16" spans="1:26" ht="15" thickBot="1">
      <c r="A16" s="164"/>
      <c r="B16" s="47" t="s">
        <v>439</v>
      </c>
      <c r="C16" s="47"/>
      <c r="D16" s="47"/>
      <c r="E16" s="47"/>
      <c r="F16" s="47"/>
      <c r="G16" s="83"/>
      <c r="H16" s="83"/>
      <c r="I16" s="180"/>
      <c r="J16" s="257" t="s">
        <v>439</v>
      </c>
      <c r="K16" s="47"/>
      <c r="L16" s="47"/>
      <c r="M16" s="47"/>
      <c r="N16" s="47"/>
      <c r="O16" s="83"/>
      <c r="P16" s="83"/>
      <c r="Q16" s="180"/>
      <c r="R16" s="257" t="s">
        <v>439</v>
      </c>
      <c r="S16" s="47"/>
      <c r="T16" s="47"/>
      <c r="U16" s="47"/>
      <c r="V16" s="47"/>
      <c r="W16" s="83"/>
      <c r="X16" s="83"/>
      <c r="Y16" s="167"/>
      <c r="Z16" s="112"/>
    </row>
    <row r="17" spans="1:26" ht="20.25" customHeight="1" thickBot="1">
      <c r="A17" s="161"/>
      <c r="B17" s="192" t="s">
        <v>444</v>
      </c>
      <c r="C17" s="192"/>
      <c r="D17" s="192"/>
      <c r="E17" s="192"/>
      <c r="F17" s="192"/>
      <c r="G17" s="56"/>
      <c r="H17" s="171">
        <f>IF(ISBLANK(H5),"",H18+(SUM(H19:H20)))</f>
        <v>14</v>
      </c>
      <c r="I17" s="179"/>
      <c r="J17" s="195" t="s">
        <v>447</v>
      </c>
      <c r="K17" s="192"/>
      <c r="L17" s="192"/>
      <c r="M17" s="192"/>
      <c r="N17" s="192"/>
      <c r="O17" s="56"/>
      <c r="P17" s="171">
        <f>IF(ISBLANK(H5),"",P18+(SUM(P19:P20)))</f>
        <v>9</v>
      </c>
      <c r="Q17" s="179"/>
      <c r="R17" s="192" t="s">
        <v>448</v>
      </c>
      <c r="S17" s="192"/>
      <c r="T17" s="192"/>
      <c r="U17" s="192"/>
      <c r="V17" s="192"/>
      <c r="W17" s="56"/>
      <c r="X17" s="171">
        <f>IF(ISBLANK(H5),"",X18+(SUM(X19:X20)))</f>
        <v>1</v>
      </c>
      <c r="Y17" s="179"/>
      <c r="Z17" s="112"/>
    </row>
    <row r="18" spans="1:26" ht="12.75" customHeight="1">
      <c r="A18" s="168"/>
      <c r="B18" s="101" t="s">
        <v>437</v>
      </c>
      <c r="C18" s="101"/>
      <c r="D18" s="101"/>
      <c r="E18" s="101"/>
      <c r="F18" s="101"/>
      <c r="G18" s="25"/>
      <c r="H18" s="68">
        <f>IF(ISBLANK(H5),"",ROUND((X4/10*2),0))</f>
        <v>14</v>
      </c>
      <c r="I18" s="169"/>
      <c r="J18" s="258" t="s">
        <v>437</v>
      </c>
      <c r="K18" s="101"/>
      <c r="L18" s="101"/>
      <c r="M18" s="101"/>
      <c r="N18" s="101"/>
      <c r="O18" s="25"/>
      <c r="P18" s="68">
        <v>9</v>
      </c>
      <c r="Q18" s="169"/>
      <c r="R18" s="101" t="s">
        <v>437</v>
      </c>
      <c r="S18" s="101"/>
      <c r="T18" s="101"/>
      <c r="U18" s="101"/>
      <c r="V18" s="101"/>
      <c r="W18" s="25"/>
      <c r="X18" s="68">
        <f>IF(ISBLANK(H5),"",ROUND((X6/320),0))</f>
        <v>1</v>
      </c>
      <c r="Y18" s="169"/>
      <c r="Z18" s="112"/>
    </row>
    <row r="19" spans="1:26" ht="12.75" customHeight="1">
      <c r="A19" s="168"/>
      <c r="B19" s="101" t="s">
        <v>445</v>
      </c>
      <c r="C19" s="101"/>
      <c r="D19" s="101"/>
      <c r="E19" s="101"/>
      <c r="F19" s="101"/>
      <c r="G19" s="25"/>
      <c r="H19" s="68"/>
      <c r="I19" s="169"/>
      <c r="J19" s="253" t="s">
        <v>439</v>
      </c>
      <c r="K19" s="102"/>
      <c r="L19" s="102"/>
      <c r="M19" s="102"/>
      <c r="N19" s="102"/>
      <c r="O19" s="25"/>
      <c r="P19" s="68"/>
      <c r="Q19" s="169"/>
      <c r="R19" s="260" t="s">
        <v>439</v>
      </c>
      <c r="S19" s="260"/>
      <c r="T19" s="260"/>
      <c r="U19" s="260"/>
      <c r="V19" s="260"/>
      <c r="W19" s="25"/>
      <c r="X19" s="60"/>
      <c r="Y19" s="169"/>
      <c r="Z19" s="112"/>
    </row>
    <row r="20" spans="1:26" ht="12.75" customHeight="1" thickBot="1">
      <c r="A20" s="168"/>
      <c r="B20" s="101" t="s">
        <v>446</v>
      </c>
      <c r="C20" s="101"/>
      <c r="D20" s="101"/>
      <c r="E20" s="101"/>
      <c r="F20" s="101"/>
      <c r="G20" s="95"/>
      <c r="H20" s="25"/>
      <c r="I20" s="111"/>
      <c r="J20" s="257" t="s">
        <v>439</v>
      </c>
      <c r="K20" s="47"/>
      <c r="L20" s="47"/>
      <c r="M20" s="47"/>
      <c r="N20" s="47"/>
      <c r="O20" s="103"/>
      <c r="P20" s="83"/>
      <c r="Q20" s="110"/>
      <c r="R20" s="102" t="s">
        <v>439</v>
      </c>
      <c r="S20" s="102"/>
      <c r="T20" s="102"/>
      <c r="U20" s="102"/>
      <c r="V20" s="102"/>
      <c r="W20" s="95"/>
      <c r="X20" s="68"/>
      <c r="Y20" s="111"/>
      <c r="Z20" s="112"/>
    </row>
    <row r="21" spans="1:26" ht="14.25">
      <c r="A21" s="181"/>
      <c r="B21" s="240" t="s">
        <v>449</v>
      </c>
      <c r="C21" s="240"/>
      <c r="D21" s="240"/>
      <c r="E21" s="240"/>
      <c r="F21" s="240"/>
      <c r="G21" s="56"/>
      <c r="H21" s="56" t="s">
        <v>383</v>
      </c>
      <c r="I21" s="56"/>
      <c r="J21" s="56" t="s">
        <v>451</v>
      </c>
      <c r="K21" s="56"/>
      <c r="L21" s="240" t="s">
        <v>391</v>
      </c>
      <c r="M21" s="240"/>
      <c r="N21" s="240"/>
      <c r="O21" s="240"/>
      <c r="P21" s="240"/>
      <c r="Q21" s="240"/>
      <c r="R21" s="101"/>
      <c r="S21" s="101"/>
      <c r="T21" s="101"/>
      <c r="U21" s="101"/>
      <c r="V21" s="101"/>
      <c r="W21" s="25"/>
      <c r="X21" s="25" t="s">
        <v>450</v>
      </c>
      <c r="Y21" s="153"/>
      <c r="Z21" s="112"/>
    </row>
    <row r="22" spans="1:30" s="155" customFormat="1" ht="15.75">
      <c r="A22" s="182"/>
      <c r="B22" s="248" t="s">
        <v>532</v>
      </c>
      <c r="C22" s="248"/>
      <c r="D22" s="248"/>
      <c r="E22" s="248"/>
      <c r="F22" s="248"/>
      <c r="G22" s="59"/>
      <c r="H22" s="68">
        <v>1</v>
      </c>
      <c r="I22" s="59"/>
      <c r="J22" s="68">
        <v>13</v>
      </c>
      <c r="K22" s="59"/>
      <c r="L22" s="259" t="s">
        <v>535</v>
      </c>
      <c r="M22" s="259"/>
      <c r="N22" s="259"/>
      <c r="O22" s="259"/>
      <c r="P22" s="259"/>
      <c r="Q22" s="259"/>
      <c r="R22" s="259"/>
      <c r="S22" s="259"/>
      <c r="T22" s="259"/>
      <c r="U22" s="259"/>
      <c r="V22" s="259"/>
      <c r="W22" s="59"/>
      <c r="X22" s="68">
        <f>IF(ISBLANK(H5),"",(H22*J22))</f>
        <v>13</v>
      </c>
      <c r="Y22" s="26"/>
      <c r="Z22" s="112"/>
      <c r="AA22" s="53"/>
      <c r="AB22" s="53"/>
      <c r="AC22" s="53"/>
      <c r="AD22" s="53"/>
    </row>
    <row r="23" spans="1:26" ht="14.25">
      <c r="A23" s="182"/>
      <c r="B23" s="248" t="s">
        <v>533</v>
      </c>
      <c r="C23" s="248"/>
      <c r="D23" s="248"/>
      <c r="E23" s="248"/>
      <c r="F23" s="248"/>
      <c r="G23" s="59"/>
      <c r="H23" s="68">
        <v>1</v>
      </c>
      <c r="I23" s="59"/>
      <c r="J23" s="68">
        <v>49</v>
      </c>
      <c r="K23" s="59"/>
      <c r="L23" s="259" t="s">
        <v>536</v>
      </c>
      <c r="M23" s="259"/>
      <c r="N23" s="259"/>
      <c r="O23" s="259"/>
      <c r="P23" s="259"/>
      <c r="Q23" s="259"/>
      <c r="R23" s="259"/>
      <c r="S23" s="259"/>
      <c r="T23" s="259"/>
      <c r="U23" s="259"/>
      <c r="V23" s="259"/>
      <c r="W23" s="59"/>
      <c r="X23" s="68">
        <f>IF(ISBLANK(H5),"",(H23*J23))</f>
        <v>49</v>
      </c>
      <c r="Y23" s="26"/>
      <c r="Z23" s="112"/>
    </row>
    <row r="24" spans="1:26" ht="14.25">
      <c r="A24" s="182"/>
      <c r="B24" s="248" t="s">
        <v>534</v>
      </c>
      <c r="C24" s="248"/>
      <c r="D24" s="248"/>
      <c r="E24" s="248"/>
      <c r="F24" s="248"/>
      <c r="G24" s="59"/>
      <c r="H24" s="68">
        <v>5</v>
      </c>
      <c r="I24" s="59"/>
      <c r="J24" s="68">
        <v>24</v>
      </c>
      <c r="K24" s="59"/>
      <c r="L24" s="259" t="s">
        <v>537</v>
      </c>
      <c r="M24" s="259"/>
      <c r="N24" s="259"/>
      <c r="O24" s="259"/>
      <c r="P24" s="259"/>
      <c r="Q24" s="259"/>
      <c r="R24" s="259"/>
      <c r="S24" s="259"/>
      <c r="T24" s="259"/>
      <c r="U24" s="259"/>
      <c r="V24" s="259"/>
      <c r="W24" s="59"/>
      <c r="X24" s="68">
        <f>IF(ISBLANK(H5),"",(H24*J24))</f>
        <v>120</v>
      </c>
      <c r="Y24" s="26"/>
      <c r="Z24" s="112"/>
    </row>
    <row r="25" spans="1:26" ht="14.25">
      <c r="A25" s="182"/>
      <c r="B25" s="248"/>
      <c r="C25" s="248"/>
      <c r="D25" s="248"/>
      <c r="E25" s="248"/>
      <c r="F25" s="248"/>
      <c r="G25" s="59"/>
      <c r="H25" s="68"/>
      <c r="I25" s="59"/>
      <c r="J25" s="68"/>
      <c r="K25" s="59"/>
      <c r="L25" s="259"/>
      <c r="M25" s="259"/>
      <c r="N25" s="259"/>
      <c r="O25" s="259"/>
      <c r="P25" s="259"/>
      <c r="Q25" s="259"/>
      <c r="R25" s="259"/>
      <c r="S25" s="259"/>
      <c r="T25" s="259"/>
      <c r="U25" s="259"/>
      <c r="V25" s="259"/>
      <c r="W25" s="59"/>
      <c r="X25" s="68">
        <f>IF(ISBLANK(H5),"",(H25*J25))</f>
        <v>0</v>
      </c>
      <c r="Y25" s="26"/>
      <c r="Z25" s="112"/>
    </row>
    <row r="26" spans="1:26" ht="12.75" customHeight="1" thickBot="1">
      <c r="A26" s="143"/>
      <c r="B26" s="205"/>
      <c r="C26" s="205"/>
      <c r="D26" s="205"/>
      <c r="E26" s="205"/>
      <c r="F26" s="205"/>
      <c r="G26" s="80"/>
      <c r="H26" s="83"/>
      <c r="I26" s="80"/>
      <c r="J26" s="83"/>
      <c r="K26" s="80"/>
      <c r="L26" s="261"/>
      <c r="M26" s="261"/>
      <c r="N26" s="261"/>
      <c r="O26" s="261"/>
      <c r="P26" s="261"/>
      <c r="Q26" s="261"/>
      <c r="R26" s="261"/>
      <c r="S26" s="261"/>
      <c r="T26" s="261"/>
      <c r="U26" s="261"/>
      <c r="V26" s="261"/>
      <c r="W26" s="80"/>
      <c r="X26" s="83">
        <f>IF(ISBLANK(H5),"",(H26*J26))</f>
        <v>0</v>
      </c>
      <c r="Y26" s="167"/>
      <c r="Z26" s="112"/>
    </row>
    <row r="27" spans="1:25" ht="18.75" customHeight="1" thickBot="1">
      <c r="A27" s="181"/>
      <c r="B27" s="192" t="s">
        <v>464</v>
      </c>
      <c r="C27" s="192"/>
      <c r="D27" s="192"/>
      <c r="E27" s="192"/>
      <c r="F27" s="192"/>
      <c r="G27" s="91"/>
      <c r="H27" s="171">
        <f>IF(ISBLANK(H5),"",H28+(SUM(H29:H33)))</f>
        <v>8</v>
      </c>
      <c r="I27" s="106"/>
      <c r="J27" s="192" t="s">
        <v>248</v>
      </c>
      <c r="K27" s="192"/>
      <c r="L27" s="192"/>
      <c r="M27" s="192"/>
      <c r="N27" s="192"/>
      <c r="O27" s="91"/>
      <c r="P27" s="171">
        <f>IF(ISBLANK(H5),"",(SUM(P28:P33)))</f>
        <v>0</v>
      </c>
      <c r="Q27" s="106"/>
      <c r="R27" s="192" t="s">
        <v>251</v>
      </c>
      <c r="S27" s="192"/>
      <c r="T27" s="192"/>
      <c r="U27" s="192"/>
      <c r="V27" s="192"/>
      <c r="W27" s="91"/>
      <c r="X27" s="171">
        <f>IF(ISBLANK(H5),"",(SUM(X28:X33)))</f>
        <v>0</v>
      </c>
      <c r="Y27" s="106"/>
    </row>
    <row r="28" spans="1:25" ht="12.75" customHeight="1">
      <c r="A28" s="168"/>
      <c r="B28" s="101" t="s">
        <v>437</v>
      </c>
      <c r="C28" s="101"/>
      <c r="D28" s="101"/>
      <c r="E28" s="101"/>
      <c r="F28" s="101"/>
      <c r="G28" s="25"/>
      <c r="H28" s="68">
        <f>IF(ISBLANK(H5),"",ROUND((X5/10),0))</f>
        <v>8</v>
      </c>
      <c r="I28" s="72"/>
      <c r="J28" s="253" t="s">
        <v>466</v>
      </c>
      <c r="K28" s="102"/>
      <c r="L28" s="102"/>
      <c r="M28" s="102"/>
      <c r="N28" s="102"/>
      <c r="O28" s="25"/>
      <c r="P28" s="68"/>
      <c r="Q28" s="72"/>
      <c r="R28" s="253"/>
      <c r="S28" s="102"/>
      <c r="T28" s="102"/>
      <c r="U28" s="102"/>
      <c r="V28" s="102"/>
      <c r="W28" s="25"/>
      <c r="X28" s="68"/>
      <c r="Y28" s="72"/>
    </row>
    <row r="29" spans="1:25" ht="12.75" customHeight="1">
      <c r="A29" s="182"/>
      <c r="B29" s="102" t="s">
        <v>465</v>
      </c>
      <c r="C29" s="102"/>
      <c r="D29" s="102"/>
      <c r="E29" s="102"/>
      <c r="F29" s="102"/>
      <c r="G29" s="28"/>
      <c r="H29" s="183"/>
      <c r="I29" s="72"/>
      <c r="J29" s="283" t="s">
        <v>466</v>
      </c>
      <c r="K29" s="256"/>
      <c r="L29" s="256"/>
      <c r="M29" s="256"/>
      <c r="N29" s="256"/>
      <c r="O29" s="28"/>
      <c r="P29" s="183"/>
      <c r="Q29" s="72"/>
      <c r="R29" s="283"/>
      <c r="S29" s="256"/>
      <c r="T29" s="256"/>
      <c r="U29" s="256"/>
      <c r="V29" s="256"/>
      <c r="W29" s="28"/>
      <c r="X29" s="183"/>
      <c r="Y29" s="72"/>
    </row>
    <row r="30" spans="1:25" ht="14.25">
      <c r="A30" s="182"/>
      <c r="B30" s="102" t="s">
        <v>465</v>
      </c>
      <c r="C30" s="102"/>
      <c r="D30" s="102"/>
      <c r="E30" s="102"/>
      <c r="F30" s="102"/>
      <c r="G30" s="28"/>
      <c r="H30" s="183"/>
      <c r="I30" s="72"/>
      <c r="J30" s="283" t="s">
        <v>249</v>
      </c>
      <c r="K30" s="256"/>
      <c r="L30" s="256"/>
      <c r="M30" s="256"/>
      <c r="N30" s="256"/>
      <c r="O30" s="28"/>
      <c r="P30" s="183"/>
      <c r="Q30" s="72"/>
      <c r="R30" s="283"/>
      <c r="S30" s="256"/>
      <c r="T30" s="256"/>
      <c r="U30" s="256"/>
      <c r="V30" s="256"/>
      <c r="W30" s="28"/>
      <c r="X30" s="183"/>
      <c r="Y30" s="72"/>
    </row>
    <row r="31" spans="1:30" s="155" customFormat="1" ht="15.75">
      <c r="A31" s="182"/>
      <c r="B31" s="102" t="s">
        <v>465</v>
      </c>
      <c r="C31" s="102"/>
      <c r="D31" s="102"/>
      <c r="E31" s="102"/>
      <c r="F31" s="102"/>
      <c r="G31" s="28"/>
      <c r="H31" s="183"/>
      <c r="I31" s="72"/>
      <c r="J31" s="283" t="s">
        <v>249</v>
      </c>
      <c r="K31" s="256"/>
      <c r="L31" s="256"/>
      <c r="M31" s="256"/>
      <c r="N31" s="256"/>
      <c r="O31" s="28"/>
      <c r="P31" s="183"/>
      <c r="Q31" s="72"/>
      <c r="R31" s="283"/>
      <c r="S31" s="256"/>
      <c r="T31" s="256"/>
      <c r="U31" s="256"/>
      <c r="V31" s="256"/>
      <c r="W31" s="28"/>
      <c r="X31" s="183"/>
      <c r="Y31" s="72"/>
      <c r="AA31" s="53"/>
      <c r="AB31" s="53"/>
      <c r="AC31" s="53"/>
      <c r="AD31" s="53"/>
    </row>
    <row r="32" spans="1:25" ht="14.25">
      <c r="A32" s="182"/>
      <c r="B32" s="102" t="s">
        <v>465</v>
      </c>
      <c r="C32" s="102"/>
      <c r="D32" s="102"/>
      <c r="E32" s="102"/>
      <c r="F32" s="102"/>
      <c r="G32" s="28"/>
      <c r="H32" s="183"/>
      <c r="I32" s="72"/>
      <c r="J32" s="283" t="s">
        <v>250</v>
      </c>
      <c r="K32" s="256"/>
      <c r="L32" s="256"/>
      <c r="M32" s="256"/>
      <c r="N32" s="256"/>
      <c r="O32" s="28"/>
      <c r="P32" s="183"/>
      <c r="Q32" s="72"/>
      <c r="R32" s="283"/>
      <c r="S32" s="256"/>
      <c r="T32" s="256"/>
      <c r="U32" s="256"/>
      <c r="V32" s="256"/>
      <c r="W32" s="28"/>
      <c r="X32" s="183"/>
      <c r="Y32" s="72"/>
    </row>
    <row r="33" spans="1:26" ht="15" thickBot="1">
      <c r="A33" s="143"/>
      <c r="B33" s="47" t="s">
        <v>465</v>
      </c>
      <c r="C33" s="47"/>
      <c r="D33" s="47"/>
      <c r="E33" s="47"/>
      <c r="F33" s="47"/>
      <c r="G33" s="105"/>
      <c r="H33" s="184"/>
      <c r="I33" s="85"/>
      <c r="J33" s="47" t="s">
        <v>250</v>
      </c>
      <c r="K33" s="47"/>
      <c r="L33" s="47"/>
      <c r="M33" s="47"/>
      <c r="N33" s="47"/>
      <c r="O33" s="105"/>
      <c r="P33" s="184"/>
      <c r="Q33" s="85"/>
      <c r="R33" s="47"/>
      <c r="S33" s="47"/>
      <c r="T33" s="47"/>
      <c r="U33" s="47"/>
      <c r="V33" s="47"/>
      <c r="W33" s="105"/>
      <c r="X33" s="184"/>
      <c r="Y33" s="85"/>
      <c r="Z33" s="112"/>
    </row>
    <row r="34" spans="1:26" ht="19.5" thickBot="1">
      <c r="A34" s="262" t="s">
        <v>252</v>
      </c>
      <c r="B34" s="263"/>
      <c r="C34" s="263"/>
      <c r="D34" s="263"/>
      <c r="E34" s="263"/>
      <c r="F34" s="263"/>
      <c r="G34" s="263"/>
      <c r="H34" s="263"/>
      <c r="I34" s="263"/>
      <c r="J34" s="263"/>
      <c r="K34" s="263"/>
      <c r="L34" s="263"/>
      <c r="M34" s="264"/>
      <c r="N34" s="262" t="s">
        <v>253</v>
      </c>
      <c r="O34" s="263"/>
      <c r="P34" s="263"/>
      <c r="Q34" s="263"/>
      <c r="R34" s="263"/>
      <c r="S34" s="263"/>
      <c r="T34" s="263"/>
      <c r="U34" s="263"/>
      <c r="V34" s="263"/>
      <c r="W34" s="263"/>
      <c r="X34" s="263"/>
      <c r="Y34" s="264"/>
      <c r="Z34" s="129"/>
    </row>
    <row r="35" spans="1:26" ht="16.5" customHeight="1">
      <c r="A35" s="185"/>
      <c r="B35" s="186"/>
      <c r="C35" s="186"/>
      <c r="D35" s="186"/>
      <c r="E35" s="186"/>
      <c r="F35" s="271" t="s">
        <v>372</v>
      </c>
      <c r="G35" s="271"/>
      <c r="H35" s="271"/>
      <c r="I35" s="187"/>
      <c r="J35" s="188">
        <v>59</v>
      </c>
      <c r="K35" s="187"/>
      <c r="L35" s="189" t="s">
        <v>255</v>
      </c>
      <c r="M35" s="190"/>
      <c r="N35" s="265"/>
      <c r="O35" s="272"/>
      <c r="P35" s="272"/>
      <c r="Q35" s="272"/>
      <c r="R35" s="272"/>
      <c r="S35" s="272"/>
      <c r="T35" s="272"/>
      <c r="U35" s="272"/>
      <c r="V35" s="272"/>
      <c r="W35" s="272"/>
      <c r="X35" s="272"/>
      <c r="Y35" s="273"/>
      <c r="Z35" s="112"/>
    </row>
    <row r="36" spans="1:26" ht="12.75" customHeight="1">
      <c r="A36" s="267"/>
      <c r="B36" s="277"/>
      <c r="C36" s="277"/>
      <c r="D36" s="277"/>
      <c r="E36" s="277"/>
      <c r="F36" s="277"/>
      <c r="G36" s="277"/>
      <c r="H36" s="277"/>
      <c r="I36" s="277"/>
      <c r="J36" s="277"/>
      <c r="K36" s="277"/>
      <c r="L36" s="277"/>
      <c r="M36" s="278"/>
      <c r="N36" s="274"/>
      <c r="O36" s="275"/>
      <c r="P36" s="275"/>
      <c r="Q36" s="275"/>
      <c r="R36" s="275"/>
      <c r="S36" s="275"/>
      <c r="T36" s="275"/>
      <c r="U36" s="275"/>
      <c r="V36" s="275"/>
      <c r="W36" s="275"/>
      <c r="X36" s="275"/>
      <c r="Y36" s="276"/>
      <c r="Z36" s="112"/>
    </row>
    <row r="37" spans="1:26" ht="12.75" customHeight="1">
      <c r="A37" s="279"/>
      <c r="B37" s="277"/>
      <c r="C37" s="277"/>
      <c r="D37" s="277"/>
      <c r="E37" s="277"/>
      <c r="F37" s="277"/>
      <c r="G37" s="277"/>
      <c r="H37" s="277"/>
      <c r="I37" s="277"/>
      <c r="J37" s="277"/>
      <c r="K37" s="277"/>
      <c r="L37" s="277"/>
      <c r="M37" s="278"/>
      <c r="N37" s="274"/>
      <c r="O37" s="275"/>
      <c r="P37" s="275"/>
      <c r="Q37" s="275"/>
      <c r="R37" s="275"/>
      <c r="S37" s="275"/>
      <c r="T37" s="275"/>
      <c r="U37" s="275"/>
      <c r="V37" s="275"/>
      <c r="W37" s="275"/>
      <c r="X37" s="275"/>
      <c r="Y37" s="276"/>
      <c r="Z37" s="112"/>
    </row>
    <row r="38" spans="1:26" ht="12.75" customHeight="1">
      <c r="A38" s="279"/>
      <c r="B38" s="277"/>
      <c r="C38" s="277"/>
      <c r="D38" s="277"/>
      <c r="E38" s="277"/>
      <c r="F38" s="277"/>
      <c r="G38" s="277"/>
      <c r="H38" s="277"/>
      <c r="I38" s="277"/>
      <c r="J38" s="277"/>
      <c r="K38" s="277"/>
      <c r="L38" s="277"/>
      <c r="M38" s="278"/>
      <c r="N38" s="274"/>
      <c r="O38" s="275"/>
      <c r="P38" s="275"/>
      <c r="Q38" s="275"/>
      <c r="R38" s="275"/>
      <c r="S38" s="275"/>
      <c r="T38" s="275"/>
      <c r="U38" s="275"/>
      <c r="V38" s="275"/>
      <c r="W38" s="275"/>
      <c r="X38" s="275"/>
      <c r="Y38" s="276"/>
      <c r="Z38" s="112"/>
    </row>
    <row r="39" spans="1:26" ht="15" thickBot="1">
      <c r="A39" s="279"/>
      <c r="B39" s="277"/>
      <c r="C39" s="277"/>
      <c r="D39" s="277"/>
      <c r="E39" s="277"/>
      <c r="F39" s="277"/>
      <c r="G39" s="277"/>
      <c r="H39" s="277"/>
      <c r="I39" s="277"/>
      <c r="J39" s="277"/>
      <c r="K39" s="277"/>
      <c r="L39" s="277"/>
      <c r="M39" s="278"/>
      <c r="N39" s="207"/>
      <c r="O39" s="243"/>
      <c r="P39" s="243"/>
      <c r="Q39" s="243"/>
      <c r="R39" s="243"/>
      <c r="S39" s="243"/>
      <c r="T39" s="243"/>
      <c r="U39" s="243"/>
      <c r="V39" s="243"/>
      <c r="W39" s="243"/>
      <c r="X39" s="243"/>
      <c r="Y39" s="244"/>
      <c r="Z39" s="112"/>
    </row>
    <row r="40" spans="1:30" s="155" customFormat="1" ht="20.25" thickBot="1">
      <c r="A40" s="279"/>
      <c r="B40" s="277"/>
      <c r="C40" s="277"/>
      <c r="D40" s="277"/>
      <c r="E40" s="277"/>
      <c r="F40" s="277"/>
      <c r="G40" s="277"/>
      <c r="H40" s="277"/>
      <c r="I40" s="277"/>
      <c r="J40" s="277"/>
      <c r="K40" s="277"/>
      <c r="L40" s="277"/>
      <c r="M40" s="278"/>
      <c r="N40" s="262" t="s">
        <v>254</v>
      </c>
      <c r="O40" s="263"/>
      <c r="P40" s="263"/>
      <c r="Q40" s="263"/>
      <c r="R40" s="263"/>
      <c r="S40" s="263"/>
      <c r="T40" s="263"/>
      <c r="U40" s="263"/>
      <c r="V40" s="263"/>
      <c r="W40" s="263"/>
      <c r="X40" s="263"/>
      <c r="Y40" s="264"/>
      <c r="Z40" s="112"/>
      <c r="AA40" s="53"/>
      <c r="AB40" s="53"/>
      <c r="AC40" s="53"/>
      <c r="AD40" s="53"/>
    </row>
    <row r="41" spans="1:26" ht="14.25">
      <c r="A41" s="279"/>
      <c r="B41" s="277"/>
      <c r="C41" s="277"/>
      <c r="D41" s="277"/>
      <c r="E41" s="277"/>
      <c r="F41" s="277"/>
      <c r="G41" s="277"/>
      <c r="H41" s="277"/>
      <c r="I41" s="277"/>
      <c r="J41" s="277"/>
      <c r="K41" s="277"/>
      <c r="L41" s="277"/>
      <c r="M41" s="278"/>
      <c r="N41" s="265"/>
      <c r="O41" s="266"/>
      <c r="P41" s="266"/>
      <c r="Q41" s="266"/>
      <c r="R41" s="266"/>
      <c r="S41" s="266"/>
      <c r="T41" s="266"/>
      <c r="U41" s="266"/>
      <c r="V41" s="266"/>
      <c r="W41" s="266"/>
      <c r="X41" s="266"/>
      <c r="Y41" s="106"/>
      <c r="Z41" s="112"/>
    </row>
    <row r="42" spans="1:26" ht="14.25">
      <c r="A42" s="279"/>
      <c r="B42" s="277"/>
      <c r="C42" s="277"/>
      <c r="D42" s="277"/>
      <c r="E42" s="277"/>
      <c r="F42" s="277"/>
      <c r="G42" s="277"/>
      <c r="H42" s="277"/>
      <c r="I42" s="277"/>
      <c r="J42" s="277"/>
      <c r="K42" s="277"/>
      <c r="L42" s="277"/>
      <c r="M42" s="278"/>
      <c r="N42" s="267"/>
      <c r="O42" s="268"/>
      <c r="P42" s="268"/>
      <c r="Q42" s="268"/>
      <c r="R42" s="268"/>
      <c r="S42" s="268"/>
      <c r="T42" s="268"/>
      <c r="U42" s="268"/>
      <c r="V42" s="268"/>
      <c r="W42" s="268"/>
      <c r="X42" s="268"/>
      <c r="Y42" s="72"/>
      <c r="Z42" s="112"/>
    </row>
    <row r="43" spans="1:26" ht="14.25">
      <c r="A43" s="279"/>
      <c r="B43" s="277"/>
      <c r="C43" s="277"/>
      <c r="D43" s="277"/>
      <c r="E43" s="277"/>
      <c r="F43" s="277"/>
      <c r="G43" s="277"/>
      <c r="H43" s="277"/>
      <c r="I43" s="277"/>
      <c r="J43" s="277"/>
      <c r="K43" s="277"/>
      <c r="L43" s="277"/>
      <c r="M43" s="278"/>
      <c r="N43" s="267"/>
      <c r="O43" s="268"/>
      <c r="P43" s="268"/>
      <c r="Q43" s="268"/>
      <c r="R43" s="268"/>
      <c r="S43" s="268"/>
      <c r="T43" s="268"/>
      <c r="U43" s="268"/>
      <c r="V43" s="268"/>
      <c r="W43" s="268"/>
      <c r="X43" s="268"/>
      <c r="Y43" s="72"/>
      <c r="Z43" s="112"/>
    </row>
    <row r="44" spans="1:30" s="93" customFormat="1" ht="12.75" customHeight="1">
      <c r="A44" s="279"/>
      <c r="B44" s="277"/>
      <c r="C44" s="277"/>
      <c r="D44" s="277"/>
      <c r="E44" s="277"/>
      <c r="F44" s="277"/>
      <c r="G44" s="277"/>
      <c r="H44" s="277"/>
      <c r="I44" s="277"/>
      <c r="J44" s="277"/>
      <c r="K44" s="277"/>
      <c r="L44" s="277"/>
      <c r="M44" s="278"/>
      <c r="N44" s="267"/>
      <c r="O44" s="268"/>
      <c r="P44" s="268"/>
      <c r="Q44" s="268"/>
      <c r="R44" s="268"/>
      <c r="S44" s="268"/>
      <c r="T44" s="268"/>
      <c r="U44" s="268"/>
      <c r="V44" s="268"/>
      <c r="W44" s="268"/>
      <c r="X44" s="268"/>
      <c r="Y44" s="72"/>
      <c r="Z44" s="112"/>
      <c r="AA44" s="34" t="s">
        <v>347</v>
      </c>
      <c r="AB44" s="53"/>
      <c r="AC44" s="53"/>
      <c r="AD44" s="53"/>
    </row>
    <row r="45" spans="1:27" ht="12.75" customHeight="1">
      <c r="A45" s="279"/>
      <c r="B45" s="277"/>
      <c r="C45" s="277"/>
      <c r="D45" s="277"/>
      <c r="E45" s="277"/>
      <c r="F45" s="277"/>
      <c r="G45" s="277"/>
      <c r="H45" s="277"/>
      <c r="I45" s="277"/>
      <c r="J45" s="277"/>
      <c r="K45" s="277"/>
      <c r="L45" s="277"/>
      <c r="M45" s="278"/>
      <c r="N45" s="267"/>
      <c r="O45" s="268"/>
      <c r="P45" s="268"/>
      <c r="Q45" s="268"/>
      <c r="R45" s="268"/>
      <c r="S45" s="268"/>
      <c r="T45" s="268"/>
      <c r="U45" s="268"/>
      <c r="V45" s="268"/>
      <c r="W45" s="268"/>
      <c r="X45" s="268"/>
      <c r="Y45" s="72"/>
      <c r="Z45" s="112"/>
      <c r="AA45" s="148">
        <f>ROUND(J35/10,0)</f>
        <v>6</v>
      </c>
    </row>
    <row r="46" spans="1:26" ht="12.75" customHeight="1" thickBot="1">
      <c r="A46" s="280"/>
      <c r="B46" s="281"/>
      <c r="C46" s="281"/>
      <c r="D46" s="281"/>
      <c r="E46" s="281"/>
      <c r="F46" s="281"/>
      <c r="G46" s="281"/>
      <c r="H46" s="281"/>
      <c r="I46" s="281"/>
      <c r="J46" s="281"/>
      <c r="K46" s="281"/>
      <c r="L46" s="281"/>
      <c r="M46" s="282"/>
      <c r="N46" s="269"/>
      <c r="O46" s="270"/>
      <c r="P46" s="270"/>
      <c r="Q46" s="270"/>
      <c r="R46" s="270"/>
      <c r="S46" s="270"/>
      <c r="T46" s="270"/>
      <c r="U46" s="270"/>
      <c r="V46" s="270"/>
      <c r="W46" s="270"/>
      <c r="X46" s="270"/>
      <c r="Y46" s="85"/>
      <c r="Z46" s="112"/>
    </row>
    <row r="47" spans="1:27" ht="12.75" customHeight="1">
      <c r="A47" s="196"/>
      <c r="B47" s="196"/>
      <c r="C47" s="196"/>
      <c r="D47" s="196"/>
      <c r="E47" s="196"/>
      <c r="F47" s="196"/>
      <c r="G47" s="196"/>
      <c r="H47" s="196"/>
      <c r="I47" s="196"/>
      <c r="J47" s="196"/>
      <c r="K47" s="196"/>
      <c r="L47" s="196"/>
      <c r="M47" s="196"/>
      <c r="X47" s="28"/>
      <c r="Y47" s="28"/>
      <c r="Z47" s="59"/>
      <c r="AA47" s="28"/>
    </row>
    <row r="48" spans="1:30" s="113" customFormat="1" ht="14.25">
      <c r="A48" s="53"/>
      <c r="B48" s="53"/>
      <c r="C48" s="53"/>
      <c r="D48" s="53"/>
      <c r="E48" s="53"/>
      <c r="F48" s="53"/>
      <c r="G48" s="53"/>
      <c r="H48" s="53"/>
      <c r="I48" s="53"/>
      <c r="J48" s="53"/>
      <c r="K48" s="53"/>
      <c r="L48" s="53"/>
      <c r="M48" s="53"/>
      <c r="N48" s="53"/>
      <c r="O48" s="53"/>
      <c r="P48" s="53"/>
      <c r="Q48" s="53"/>
      <c r="R48" s="53"/>
      <c r="S48" s="53"/>
      <c r="T48" s="53"/>
      <c r="U48" s="53"/>
      <c r="V48" s="53"/>
      <c r="W48" s="53"/>
      <c r="X48" s="28"/>
      <c r="Y48" s="28"/>
      <c r="Z48" s="59"/>
      <c r="AA48" s="28"/>
      <c r="AB48" s="53"/>
      <c r="AC48" s="53"/>
      <c r="AD48" s="53"/>
    </row>
    <row r="49" spans="1:26" ht="14.2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row>
    <row r="50" spans="1:26" ht="14.2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26" ht="14.2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ht="14.25">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ht="14.25">
      <c r="A53" s="112"/>
      <c r="B53" s="112"/>
      <c r="C53" s="112"/>
      <c r="D53" s="112"/>
      <c r="E53" s="112"/>
      <c r="F53" s="112"/>
      <c r="G53" s="112"/>
      <c r="H53" s="112"/>
      <c r="I53" s="112"/>
      <c r="J53" s="112"/>
      <c r="K53" s="112"/>
      <c r="L53" s="112"/>
      <c r="M53" s="112"/>
      <c r="Y53" s="112"/>
      <c r="Z53" s="112"/>
    </row>
  </sheetData>
  <mergeCells count="90">
    <mergeCell ref="R33:V33"/>
    <mergeCell ref="R27:V27"/>
    <mergeCell ref="R28:V28"/>
    <mergeCell ref="R29:V29"/>
    <mergeCell ref="R30:V30"/>
    <mergeCell ref="J27:N27"/>
    <mergeCell ref="J28:N28"/>
    <mergeCell ref="J29:N29"/>
    <mergeCell ref="J30:N30"/>
    <mergeCell ref="J31:N31"/>
    <mergeCell ref="J32:N32"/>
    <mergeCell ref="J33:N33"/>
    <mergeCell ref="A34:M34"/>
    <mergeCell ref="N34:Y34"/>
    <mergeCell ref="B31:F31"/>
    <mergeCell ref="B32:F32"/>
    <mergeCell ref="B33:F33"/>
    <mergeCell ref="R31:V31"/>
    <mergeCell ref="R32:V32"/>
    <mergeCell ref="N40:Y40"/>
    <mergeCell ref="N41:X46"/>
    <mergeCell ref="F35:H35"/>
    <mergeCell ref="N35:Y39"/>
    <mergeCell ref="A36:M46"/>
    <mergeCell ref="B27:F27"/>
    <mergeCell ref="B28:F28"/>
    <mergeCell ref="B29:F29"/>
    <mergeCell ref="B30:F30"/>
    <mergeCell ref="B21:F21"/>
    <mergeCell ref="L21:V21"/>
    <mergeCell ref="B20:F20"/>
    <mergeCell ref="B26:F26"/>
    <mergeCell ref="L26:V26"/>
    <mergeCell ref="B24:F24"/>
    <mergeCell ref="L24:V24"/>
    <mergeCell ref="B25:F25"/>
    <mergeCell ref="L25:V25"/>
    <mergeCell ref="L22:V22"/>
    <mergeCell ref="J19:N19"/>
    <mergeCell ref="J20:N20"/>
    <mergeCell ref="R19:V19"/>
    <mergeCell ref="R20:V20"/>
    <mergeCell ref="B22:F22"/>
    <mergeCell ref="B23:F23"/>
    <mergeCell ref="L23:V23"/>
    <mergeCell ref="B17:F17"/>
    <mergeCell ref="B18:F18"/>
    <mergeCell ref="R17:V17"/>
    <mergeCell ref="R18:V18"/>
    <mergeCell ref="J17:N17"/>
    <mergeCell ref="J18:N18"/>
    <mergeCell ref="B19:F19"/>
    <mergeCell ref="J15:N15"/>
    <mergeCell ref="J16:N16"/>
    <mergeCell ref="B11:F11"/>
    <mergeCell ref="R11:V11"/>
    <mergeCell ref="R12:V12"/>
    <mergeCell ref="R13:V13"/>
    <mergeCell ref="R14:V14"/>
    <mergeCell ref="R15:V15"/>
    <mergeCell ref="R16:V16"/>
    <mergeCell ref="J11:N11"/>
    <mergeCell ref="J14:N14"/>
    <mergeCell ref="B12:F12"/>
    <mergeCell ref="B13:F13"/>
    <mergeCell ref="B14:F14"/>
    <mergeCell ref="B15:F15"/>
    <mergeCell ref="B16:F16"/>
    <mergeCell ref="B4:F4"/>
    <mergeCell ref="B5:F5"/>
    <mergeCell ref="B9:X9"/>
    <mergeCell ref="B10:F10"/>
    <mergeCell ref="J10:N10"/>
    <mergeCell ref="R10:V10"/>
    <mergeCell ref="J12:N12"/>
    <mergeCell ref="J13:N13"/>
    <mergeCell ref="J4:P4"/>
    <mergeCell ref="J5:P5"/>
    <mergeCell ref="B6:F6"/>
    <mergeCell ref="B7:F7"/>
    <mergeCell ref="J6:P6"/>
    <mergeCell ref="J7:P7"/>
    <mergeCell ref="B1:X1"/>
    <mergeCell ref="B2:F2"/>
    <mergeCell ref="J2:N2"/>
    <mergeCell ref="R2:V2"/>
    <mergeCell ref="R4:V4"/>
    <mergeCell ref="R5:V5"/>
    <mergeCell ref="R6:V6"/>
    <mergeCell ref="R7:V7"/>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47"/>
  <sheetViews>
    <sheetView workbookViewId="0" topLeftCell="A19">
      <selection activeCell="J30" sqref="A1:IV16384"/>
    </sheetView>
  </sheetViews>
  <sheetFormatPr defaultColWidth="9.33203125" defaultRowHeight="12.75"/>
  <cols>
    <col min="1" max="1" width="1.0078125" style="53" customWidth="1"/>
    <col min="2" max="2" width="6.66015625" style="53" customWidth="1"/>
    <col min="3" max="3" width="0.65625" style="53" customWidth="1"/>
    <col min="4" max="4" width="7" style="53" customWidth="1"/>
    <col min="5" max="5" width="0.65625" style="53" customWidth="1"/>
    <col min="6" max="6" width="6.83203125" style="53" customWidth="1"/>
    <col min="7" max="7" width="0.65625" style="53" customWidth="1"/>
    <col min="8" max="8" width="7.66015625" style="53" customWidth="1"/>
    <col min="9" max="9" width="0.82421875" style="53" customWidth="1"/>
    <col min="10" max="10" width="7.16015625" style="53" customWidth="1"/>
    <col min="11" max="11" width="0.65625" style="53" customWidth="1"/>
    <col min="12" max="12" width="7" style="53" customWidth="1"/>
    <col min="13" max="13" width="0.82421875" style="53" customWidth="1"/>
    <col min="14" max="14" width="7.33203125" style="53" customWidth="1"/>
    <col min="15" max="15" width="0.82421875" style="53" customWidth="1"/>
    <col min="16" max="16" width="6.83203125" style="53" customWidth="1"/>
    <col min="17" max="17" width="0.65625" style="53" customWidth="1"/>
    <col min="18" max="18" width="6.83203125" style="53" customWidth="1"/>
    <col min="19" max="19" width="0.65625" style="53" customWidth="1"/>
    <col min="20" max="20" width="7.33203125" style="53" customWidth="1"/>
    <col min="21" max="21" width="0.82421875" style="53" customWidth="1"/>
    <col min="22" max="22" width="7" style="53" customWidth="1"/>
    <col min="23" max="23" width="0.65625" style="53" customWidth="1"/>
    <col min="24" max="24" width="7.66015625" style="53" customWidth="1"/>
    <col min="25" max="25" width="0.65625" style="53" customWidth="1"/>
    <col min="26" max="26" width="0.82421875" style="53" customWidth="1"/>
    <col min="27" max="27" width="10.5" style="53" bestFit="1" customWidth="1"/>
    <col min="28" max="16384" width="9.33203125" style="53" customWidth="1"/>
  </cols>
  <sheetData>
    <row r="1" spans="1:31" ht="18.75" customHeight="1" thickBot="1">
      <c r="A1" s="119" t="s">
        <v>256</v>
      </c>
      <c r="B1" s="48"/>
      <c r="C1" s="48"/>
      <c r="D1" s="48"/>
      <c r="E1" s="48"/>
      <c r="F1" s="48"/>
      <c r="G1" s="48"/>
      <c r="H1" s="48"/>
      <c r="I1" s="48"/>
      <c r="J1" s="48"/>
      <c r="K1" s="48"/>
      <c r="L1" s="48"/>
      <c r="M1" s="48"/>
      <c r="N1" s="48"/>
      <c r="O1" s="48"/>
      <c r="P1" s="48"/>
      <c r="Q1" s="48"/>
      <c r="R1" s="48"/>
      <c r="S1" s="48"/>
      <c r="T1" s="48"/>
      <c r="U1" s="48"/>
      <c r="V1" s="48"/>
      <c r="W1" s="48"/>
      <c r="X1" s="48"/>
      <c r="Y1" s="197"/>
      <c r="AA1" s="34"/>
      <c r="AB1" s="34"/>
      <c r="AC1" s="34"/>
      <c r="AD1" s="34"/>
      <c r="AE1" s="34"/>
    </row>
    <row r="2" spans="1:31" ht="20.25" customHeight="1">
      <c r="A2" s="181"/>
      <c r="B2" s="235" t="s">
        <v>257</v>
      </c>
      <c r="C2" s="235"/>
      <c r="D2" s="235"/>
      <c r="E2" s="235"/>
      <c r="F2" s="235"/>
      <c r="G2" s="235"/>
      <c r="H2" s="235"/>
      <c r="I2" s="235"/>
      <c r="J2" s="235"/>
      <c r="K2" s="235"/>
      <c r="L2" s="235"/>
      <c r="M2" s="56"/>
      <c r="N2" s="240" t="s">
        <v>332</v>
      </c>
      <c r="O2" s="240"/>
      <c r="P2" s="240"/>
      <c r="Q2" s="56"/>
      <c r="R2" s="240" t="s">
        <v>258</v>
      </c>
      <c r="S2" s="240"/>
      <c r="T2" s="240"/>
      <c r="U2" s="240"/>
      <c r="V2" s="240"/>
      <c r="W2" s="56"/>
      <c r="X2" s="56" t="s">
        <v>347</v>
      </c>
      <c r="Y2" s="106"/>
      <c r="AA2" s="34"/>
      <c r="AB2" s="34"/>
      <c r="AC2" s="34"/>
      <c r="AD2" s="34"/>
      <c r="AE2" s="34"/>
    </row>
    <row r="3" spans="1:31" ht="15" customHeight="1">
      <c r="A3" s="182"/>
      <c r="B3" s="117" t="s">
        <v>546</v>
      </c>
      <c r="C3" s="117"/>
      <c r="D3" s="117"/>
      <c r="E3" s="117"/>
      <c r="F3" s="117"/>
      <c r="G3" s="117"/>
      <c r="H3" s="117"/>
      <c r="I3" s="117"/>
      <c r="J3" s="117"/>
      <c r="K3" s="117"/>
      <c r="L3" s="117"/>
      <c r="M3" s="25"/>
      <c r="N3" s="248" t="s">
        <v>540</v>
      </c>
      <c r="O3" s="248"/>
      <c r="P3" s="248"/>
      <c r="Q3" s="25"/>
      <c r="R3" s="248" t="s">
        <v>541</v>
      </c>
      <c r="S3" s="248"/>
      <c r="T3" s="248"/>
      <c r="U3" s="248"/>
      <c r="V3" s="248"/>
      <c r="W3" s="25"/>
      <c r="X3" s="68">
        <v>20</v>
      </c>
      <c r="Y3" s="72"/>
      <c r="AA3" s="34"/>
      <c r="AB3" s="34"/>
      <c r="AC3" s="34"/>
      <c r="AD3" s="34"/>
      <c r="AE3" s="34"/>
    </row>
    <row r="4" spans="1:31" ht="14.25" customHeight="1">
      <c r="A4" s="182"/>
      <c r="B4" s="117" t="s">
        <v>542</v>
      </c>
      <c r="C4" s="117"/>
      <c r="D4" s="117"/>
      <c r="E4" s="117"/>
      <c r="F4" s="117"/>
      <c r="G4" s="117"/>
      <c r="H4" s="117"/>
      <c r="I4" s="117"/>
      <c r="J4" s="117"/>
      <c r="K4" s="117"/>
      <c r="L4" s="117"/>
      <c r="M4" s="25"/>
      <c r="N4" s="248" t="s">
        <v>543</v>
      </c>
      <c r="O4" s="248"/>
      <c r="P4" s="248"/>
      <c r="Q4" s="25"/>
      <c r="R4" s="248" t="s">
        <v>544</v>
      </c>
      <c r="S4" s="248"/>
      <c r="T4" s="248"/>
      <c r="U4" s="248"/>
      <c r="V4" s="248"/>
      <c r="W4" s="25"/>
      <c r="X4" s="68">
        <v>10</v>
      </c>
      <c r="Y4" s="72"/>
      <c r="AA4" s="34"/>
      <c r="AB4" s="34"/>
      <c r="AC4" s="34"/>
      <c r="AD4" s="34"/>
      <c r="AE4" s="34"/>
    </row>
    <row r="5" spans="1:31" ht="14.25" customHeight="1">
      <c r="A5" s="182"/>
      <c r="B5" s="117" t="s">
        <v>545</v>
      </c>
      <c r="C5" s="117"/>
      <c r="D5" s="117"/>
      <c r="E5" s="117"/>
      <c r="F5" s="117"/>
      <c r="G5" s="117"/>
      <c r="H5" s="117"/>
      <c r="I5" s="117"/>
      <c r="J5" s="117"/>
      <c r="K5" s="117"/>
      <c r="L5" s="117"/>
      <c r="M5" s="25"/>
      <c r="N5" s="248" t="s">
        <v>543</v>
      </c>
      <c r="O5" s="248"/>
      <c r="P5" s="248"/>
      <c r="Q5" s="25"/>
      <c r="R5" s="248" t="s">
        <v>547</v>
      </c>
      <c r="S5" s="248"/>
      <c r="T5" s="248"/>
      <c r="U5" s="248"/>
      <c r="V5" s="248"/>
      <c r="W5" s="25"/>
      <c r="X5" s="68">
        <v>80</v>
      </c>
      <c r="Y5" s="72"/>
      <c r="AA5" s="34"/>
      <c r="AB5" s="34"/>
      <c r="AC5" s="34"/>
      <c r="AD5" s="34"/>
      <c r="AE5" s="34"/>
    </row>
    <row r="6" spans="1:31" ht="14.25">
      <c r="A6" s="182"/>
      <c r="B6" s="117" t="s">
        <v>548</v>
      </c>
      <c r="C6" s="117"/>
      <c r="D6" s="117"/>
      <c r="E6" s="117"/>
      <c r="F6" s="117"/>
      <c r="G6" s="117"/>
      <c r="H6" s="117"/>
      <c r="I6" s="117"/>
      <c r="J6" s="117"/>
      <c r="K6" s="117"/>
      <c r="L6" s="117"/>
      <c r="M6" s="25"/>
      <c r="N6" s="248" t="s">
        <v>549</v>
      </c>
      <c r="O6" s="248"/>
      <c r="P6" s="248"/>
      <c r="Q6" s="25"/>
      <c r="R6" s="248" t="s">
        <v>550</v>
      </c>
      <c r="S6" s="248"/>
      <c r="T6" s="248"/>
      <c r="U6" s="248"/>
      <c r="V6" s="248"/>
      <c r="W6" s="25"/>
      <c r="X6" s="68">
        <v>20</v>
      </c>
      <c r="Y6" s="72"/>
      <c r="AA6" s="34"/>
      <c r="AB6" s="34"/>
      <c r="AC6" s="34"/>
      <c r="AD6" s="34"/>
      <c r="AE6" s="34"/>
    </row>
    <row r="7" spans="1:31" ht="14.25">
      <c r="A7" s="182"/>
      <c r="B7" s="117"/>
      <c r="C7" s="117"/>
      <c r="D7" s="117"/>
      <c r="E7" s="117"/>
      <c r="F7" s="117"/>
      <c r="G7" s="117"/>
      <c r="H7" s="117"/>
      <c r="I7" s="117"/>
      <c r="J7" s="117"/>
      <c r="K7" s="117"/>
      <c r="L7" s="117"/>
      <c r="M7" s="25"/>
      <c r="N7" s="248"/>
      <c r="O7" s="248"/>
      <c r="P7" s="248"/>
      <c r="Q7" s="25"/>
      <c r="R7" s="248"/>
      <c r="S7" s="248"/>
      <c r="T7" s="248"/>
      <c r="U7" s="248"/>
      <c r="V7" s="248"/>
      <c r="W7" s="25"/>
      <c r="X7" s="68"/>
      <c r="Y7" s="72"/>
      <c r="AA7" s="34"/>
      <c r="AB7" s="34"/>
      <c r="AC7" s="34"/>
      <c r="AD7" s="34"/>
      <c r="AE7" s="34"/>
    </row>
    <row r="8" spans="1:31" ht="13.5" customHeight="1">
      <c r="A8" s="182"/>
      <c r="B8" s="117"/>
      <c r="C8" s="117"/>
      <c r="D8" s="117"/>
      <c r="E8" s="117"/>
      <c r="F8" s="117"/>
      <c r="G8" s="117"/>
      <c r="H8" s="117"/>
      <c r="I8" s="117"/>
      <c r="J8" s="117"/>
      <c r="K8" s="117"/>
      <c r="L8" s="117"/>
      <c r="M8" s="25"/>
      <c r="N8" s="248"/>
      <c r="O8" s="248"/>
      <c r="P8" s="248"/>
      <c r="Q8" s="25"/>
      <c r="R8" s="248"/>
      <c r="S8" s="248"/>
      <c r="T8" s="248"/>
      <c r="U8" s="248"/>
      <c r="V8" s="248"/>
      <c r="W8" s="25"/>
      <c r="X8" s="68"/>
      <c r="Y8" s="72"/>
      <c r="AA8" s="34"/>
      <c r="AB8" s="34"/>
      <c r="AC8" s="34"/>
      <c r="AD8" s="34"/>
      <c r="AE8" s="34"/>
    </row>
    <row r="9" spans="1:31" ht="15" customHeight="1">
      <c r="A9" s="182"/>
      <c r="B9" s="117"/>
      <c r="C9" s="117"/>
      <c r="D9" s="117"/>
      <c r="E9" s="117"/>
      <c r="F9" s="117"/>
      <c r="G9" s="117"/>
      <c r="H9" s="117"/>
      <c r="I9" s="117"/>
      <c r="J9" s="117"/>
      <c r="K9" s="117"/>
      <c r="L9" s="117"/>
      <c r="M9" s="25"/>
      <c r="N9" s="248"/>
      <c r="O9" s="248"/>
      <c r="P9" s="248"/>
      <c r="Q9" s="25"/>
      <c r="R9" s="248"/>
      <c r="S9" s="248"/>
      <c r="T9" s="248"/>
      <c r="U9" s="248"/>
      <c r="V9" s="248"/>
      <c r="W9" s="25"/>
      <c r="X9" s="68"/>
      <c r="Y9" s="72"/>
      <c r="AA9" s="34"/>
      <c r="AB9" s="34"/>
      <c r="AC9" s="34"/>
      <c r="AD9" s="34"/>
      <c r="AE9" s="34"/>
    </row>
    <row r="10" spans="1:31" ht="15" customHeight="1">
      <c r="A10" s="182"/>
      <c r="B10" s="117"/>
      <c r="C10" s="117"/>
      <c r="D10" s="117"/>
      <c r="E10" s="117"/>
      <c r="F10" s="117"/>
      <c r="G10" s="117"/>
      <c r="H10" s="117"/>
      <c r="I10" s="117"/>
      <c r="J10" s="117"/>
      <c r="K10" s="117"/>
      <c r="L10" s="117"/>
      <c r="M10" s="25"/>
      <c r="N10" s="248"/>
      <c r="O10" s="248"/>
      <c r="P10" s="248"/>
      <c r="Q10" s="25"/>
      <c r="R10" s="248"/>
      <c r="S10" s="248"/>
      <c r="T10" s="248"/>
      <c r="U10" s="248"/>
      <c r="V10" s="248"/>
      <c r="W10" s="25"/>
      <c r="X10" s="68"/>
      <c r="Y10" s="72"/>
      <c r="AA10" s="34"/>
      <c r="AB10" s="34"/>
      <c r="AC10" s="34"/>
      <c r="AD10" s="34"/>
      <c r="AE10" s="34"/>
    </row>
    <row r="11" spans="1:31" ht="12.75" customHeight="1">
      <c r="A11" s="182"/>
      <c r="B11" s="117"/>
      <c r="C11" s="117"/>
      <c r="D11" s="117"/>
      <c r="E11" s="117"/>
      <c r="F11" s="117"/>
      <c r="G11" s="117"/>
      <c r="H11" s="117"/>
      <c r="I11" s="117"/>
      <c r="J11" s="117"/>
      <c r="K11" s="117"/>
      <c r="L11" s="117"/>
      <c r="M11" s="25"/>
      <c r="N11" s="248"/>
      <c r="O11" s="248"/>
      <c r="P11" s="248"/>
      <c r="Q11" s="25"/>
      <c r="R11" s="248"/>
      <c r="S11" s="248"/>
      <c r="T11" s="248"/>
      <c r="U11" s="248"/>
      <c r="V11" s="248"/>
      <c r="W11" s="25"/>
      <c r="X11" s="68"/>
      <c r="Y11" s="72"/>
      <c r="AA11" s="34"/>
      <c r="AB11" s="34"/>
      <c r="AC11" s="34"/>
      <c r="AD11" s="34"/>
      <c r="AE11" s="34"/>
    </row>
    <row r="12" spans="1:31" ht="14.25">
      <c r="A12" s="182"/>
      <c r="B12" s="117"/>
      <c r="C12" s="117"/>
      <c r="D12" s="117"/>
      <c r="E12" s="117"/>
      <c r="F12" s="117"/>
      <c r="G12" s="117"/>
      <c r="H12" s="117"/>
      <c r="I12" s="117"/>
      <c r="J12" s="117"/>
      <c r="K12" s="117"/>
      <c r="L12" s="117"/>
      <c r="M12" s="25"/>
      <c r="N12" s="248"/>
      <c r="O12" s="248"/>
      <c r="P12" s="248"/>
      <c r="Q12" s="25"/>
      <c r="R12" s="248"/>
      <c r="S12" s="248"/>
      <c r="T12" s="248"/>
      <c r="U12" s="248"/>
      <c r="V12" s="248"/>
      <c r="W12" s="25"/>
      <c r="X12" s="68"/>
      <c r="Y12" s="72"/>
      <c r="AA12" s="34"/>
      <c r="AB12" s="34"/>
      <c r="AC12" s="34"/>
      <c r="AD12" s="34"/>
      <c r="AE12" s="34"/>
    </row>
    <row r="13" spans="1:31" ht="14.25">
      <c r="A13" s="182"/>
      <c r="B13" s="117"/>
      <c r="C13" s="117"/>
      <c r="D13" s="117"/>
      <c r="E13" s="117"/>
      <c r="F13" s="117"/>
      <c r="G13" s="117"/>
      <c r="H13" s="117"/>
      <c r="I13" s="117"/>
      <c r="J13" s="117"/>
      <c r="K13" s="117"/>
      <c r="L13" s="117"/>
      <c r="M13" s="25"/>
      <c r="N13" s="248"/>
      <c r="O13" s="248"/>
      <c r="P13" s="248"/>
      <c r="Q13" s="25"/>
      <c r="R13" s="248"/>
      <c r="S13" s="248"/>
      <c r="T13" s="248"/>
      <c r="U13" s="248"/>
      <c r="V13" s="248"/>
      <c r="W13" s="25"/>
      <c r="X13" s="68"/>
      <c r="Y13" s="72"/>
      <c r="AA13" s="34" t="s">
        <v>347</v>
      </c>
      <c r="AB13" s="34"/>
      <c r="AC13" s="34"/>
      <c r="AD13" s="34"/>
      <c r="AE13" s="34"/>
    </row>
    <row r="14" spans="1:31" ht="13.5" customHeight="1" thickBot="1">
      <c r="A14" s="143"/>
      <c r="B14" s="292" t="s">
        <v>551</v>
      </c>
      <c r="C14" s="292"/>
      <c r="D14" s="292"/>
      <c r="E14" s="292"/>
      <c r="F14" s="292"/>
      <c r="G14" s="292"/>
      <c r="H14" s="292"/>
      <c r="I14" s="292"/>
      <c r="J14" s="292"/>
      <c r="K14" s="292"/>
      <c r="L14" s="292"/>
      <c r="M14" s="83"/>
      <c r="N14" s="205" t="s">
        <v>552</v>
      </c>
      <c r="O14" s="205"/>
      <c r="P14" s="205"/>
      <c r="Q14" s="83"/>
      <c r="R14" s="293" t="s">
        <v>553</v>
      </c>
      <c r="S14" s="293"/>
      <c r="T14" s="293"/>
      <c r="U14" s="293"/>
      <c r="V14" s="293"/>
      <c r="W14" s="83"/>
      <c r="X14" s="83"/>
      <c r="Y14" s="85"/>
      <c r="AA14" s="34">
        <f>SUM(X3:X14)</f>
        <v>130</v>
      </c>
      <c r="AB14" s="34"/>
      <c r="AC14" s="34"/>
      <c r="AD14" s="34"/>
      <c r="AE14" s="34"/>
    </row>
    <row r="15" spans="1:31" ht="19.5" thickBot="1">
      <c r="A15" s="262" t="s">
        <v>259</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4"/>
      <c r="AA15" s="34"/>
      <c r="AB15" s="34"/>
      <c r="AC15" s="34"/>
      <c r="AD15" s="34"/>
      <c r="AE15" s="34"/>
    </row>
    <row r="16" spans="1:31" ht="15.75">
      <c r="A16" s="181"/>
      <c r="B16" s="284" t="s">
        <v>260</v>
      </c>
      <c r="C16" s="284"/>
      <c r="D16" s="284"/>
      <c r="E16" s="284"/>
      <c r="F16" s="284"/>
      <c r="G16" s="285"/>
      <c r="H16" s="286"/>
      <c r="I16" s="182"/>
      <c r="J16" s="289" t="s">
        <v>265</v>
      </c>
      <c r="K16" s="289"/>
      <c r="L16" s="289"/>
      <c r="M16" s="289"/>
      <c r="N16" s="289"/>
      <c r="O16" s="290"/>
      <c r="P16" s="291"/>
      <c r="Q16" s="182"/>
      <c r="R16" s="289" t="s">
        <v>270</v>
      </c>
      <c r="S16" s="289"/>
      <c r="T16" s="289"/>
      <c r="U16" s="289"/>
      <c r="V16" s="289"/>
      <c r="W16" s="290"/>
      <c r="X16" s="290"/>
      <c r="Y16" s="72"/>
      <c r="Z16" s="28"/>
      <c r="AA16" s="34"/>
      <c r="AB16" s="34"/>
      <c r="AC16" s="34"/>
      <c r="AD16" s="34"/>
      <c r="AE16" s="34"/>
    </row>
    <row r="17" spans="1:31" ht="15" customHeight="1">
      <c r="A17" s="182"/>
      <c r="B17" s="248" t="s">
        <v>554</v>
      </c>
      <c r="C17" s="248"/>
      <c r="D17" s="248"/>
      <c r="E17" s="227"/>
      <c r="F17" s="227"/>
      <c r="G17" s="59"/>
      <c r="H17" s="200">
        <v>2</v>
      </c>
      <c r="I17" s="182"/>
      <c r="J17" s="248" t="s">
        <v>566</v>
      </c>
      <c r="K17" s="248"/>
      <c r="L17" s="248"/>
      <c r="M17" s="227"/>
      <c r="N17" s="227"/>
      <c r="O17" s="59"/>
      <c r="P17" s="200">
        <v>9</v>
      </c>
      <c r="Q17" s="182"/>
      <c r="R17" s="248" t="s">
        <v>572</v>
      </c>
      <c r="S17" s="248"/>
      <c r="T17" s="248"/>
      <c r="U17" s="227"/>
      <c r="V17" s="227"/>
      <c r="W17" s="59"/>
      <c r="X17" s="68">
        <v>6</v>
      </c>
      <c r="Y17" s="72"/>
      <c r="Z17" s="28"/>
      <c r="AA17" s="34" t="s">
        <v>287</v>
      </c>
      <c r="AB17" s="34">
        <f>SUM(H17:H20)</f>
        <v>13</v>
      </c>
      <c r="AC17" s="34"/>
      <c r="AD17" s="34"/>
      <c r="AE17" s="34"/>
    </row>
    <row r="18" spans="1:31" ht="12.75" customHeight="1">
      <c r="A18" s="182"/>
      <c r="B18" s="248" t="s">
        <v>555</v>
      </c>
      <c r="C18" s="248"/>
      <c r="D18" s="248"/>
      <c r="E18" s="227"/>
      <c r="F18" s="227"/>
      <c r="G18" s="59"/>
      <c r="H18" s="200">
        <v>6</v>
      </c>
      <c r="I18" s="182"/>
      <c r="J18" s="248"/>
      <c r="K18" s="248"/>
      <c r="L18" s="248"/>
      <c r="M18" s="227"/>
      <c r="N18" s="227"/>
      <c r="O18" s="59"/>
      <c r="P18" s="200"/>
      <c r="Q18" s="182"/>
      <c r="R18" s="248"/>
      <c r="S18" s="248"/>
      <c r="T18" s="248"/>
      <c r="U18" s="227"/>
      <c r="V18" s="227"/>
      <c r="W18" s="59"/>
      <c r="X18" s="68"/>
      <c r="Y18" s="72"/>
      <c r="Z18" s="28"/>
      <c r="AA18" s="34" t="s">
        <v>288</v>
      </c>
      <c r="AB18" s="34">
        <f>SUM(P17:P20)</f>
        <v>9</v>
      </c>
      <c r="AC18" s="34"/>
      <c r="AD18" s="34"/>
      <c r="AE18" s="34"/>
    </row>
    <row r="19" spans="1:31" ht="12.75" customHeight="1">
      <c r="A19" s="182"/>
      <c r="B19" s="248" t="s">
        <v>556</v>
      </c>
      <c r="C19" s="248"/>
      <c r="D19" s="248"/>
      <c r="E19" s="227"/>
      <c r="F19" s="227"/>
      <c r="G19" s="59"/>
      <c r="H19" s="200">
        <v>5</v>
      </c>
      <c r="I19" s="182"/>
      <c r="J19" s="248"/>
      <c r="K19" s="248"/>
      <c r="L19" s="248"/>
      <c r="M19" s="227"/>
      <c r="N19" s="227"/>
      <c r="O19" s="59"/>
      <c r="P19" s="200"/>
      <c r="Q19" s="182"/>
      <c r="R19" s="248"/>
      <c r="S19" s="248"/>
      <c r="T19" s="248"/>
      <c r="U19" s="227"/>
      <c r="V19" s="227"/>
      <c r="W19" s="59"/>
      <c r="X19" s="68"/>
      <c r="Y19" s="72"/>
      <c r="Z19" s="28"/>
      <c r="AA19" s="34" t="s">
        <v>289</v>
      </c>
      <c r="AB19" s="34">
        <f>SUM(X17:X20)</f>
        <v>6</v>
      </c>
      <c r="AC19" s="34"/>
      <c r="AD19" s="34"/>
      <c r="AE19" s="34"/>
    </row>
    <row r="20" spans="1:31" ht="12.75" customHeight="1" thickBot="1">
      <c r="A20" s="143"/>
      <c r="B20" s="205"/>
      <c r="C20" s="205"/>
      <c r="D20" s="205"/>
      <c r="E20" s="243"/>
      <c r="F20" s="243"/>
      <c r="G20" s="80"/>
      <c r="H20" s="180"/>
      <c r="I20" s="143"/>
      <c r="J20" s="205"/>
      <c r="K20" s="205"/>
      <c r="L20" s="205"/>
      <c r="M20" s="243"/>
      <c r="N20" s="243"/>
      <c r="O20" s="80"/>
      <c r="P20" s="180"/>
      <c r="Q20" s="143"/>
      <c r="R20" s="205"/>
      <c r="S20" s="205"/>
      <c r="T20" s="205"/>
      <c r="U20" s="243"/>
      <c r="V20" s="243"/>
      <c r="W20" s="80"/>
      <c r="X20" s="83"/>
      <c r="Y20" s="72"/>
      <c r="Z20" s="28"/>
      <c r="AA20" s="34"/>
      <c r="AB20" s="34"/>
      <c r="AC20" s="34"/>
      <c r="AD20" s="34"/>
      <c r="AE20" s="34"/>
    </row>
    <row r="21" spans="1:31" ht="15.75">
      <c r="A21" s="181"/>
      <c r="B21" s="284" t="s">
        <v>261</v>
      </c>
      <c r="C21" s="284"/>
      <c r="D21" s="284"/>
      <c r="E21" s="284"/>
      <c r="F21" s="284"/>
      <c r="G21" s="285"/>
      <c r="H21" s="286"/>
      <c r="I21" s="181"/>
      <c r="J21" s="284" t="s">
        <v>266</v>
      </c>
      <c r="K21" s="284"/>
      <c r="L21" s="284"/>
      <c r="M21" s="284"/>
      <c r="N21" s="284"/>
      <c r="O21" s="285"/>
      <c r="P21" s="286"/>
      <c r="Q21" s="181"/>
      <c r="R21" s="284" t="s">
        <v>271</v>
      </c>
      <c r="S21" s="284"/>
      <c r="T21" s="284"/>
      <c r="U21" s="284"/>
      <c r="V21" s="284"/>
      <c r="W21" s="285"/>
      <c r="X21" s="285"/>
      <c r="Y21" s="72"/>
      <c r="Z21" s="28"/>
      <c r="AA21" s="34"/>
      <c r="AB21" s="34"/>
      <c r="AC21" s="34"/>
      <c r="AD21" s="34"/>
      <c r="AE21" s="34"/>
    </row>
    <row r="22" spans="1:31" ht="14.25">
      <c r="A22" s="182"/>
      <c r="B22" s="117" t="s">
        <v>557</v>
      </c>
      <c r="C22" s="117"/>
      <c r="D22" s="117"/>
      <c r="E22" s="287"/>
      <c r="F22" s="287"/>
      <c r="G22" s="59"/>
      <c r="H22" s="200">
        <v>2</v>
      </c>
      <c r="I22" s="182"/>
      <c r="J22" s="248" t="s">
        <v>565</v>
      </c>
      <c r="K22" s="248"/>
      <c r="L22" s="248"/>
      <c r="M22" s="227"/>
      <c r="N22" s="227"/>
      <c r="O22" s="59"/>
      <c r="P22" s="200">
        <v>4</v>
      </c>
      <c r="Q22" s="182"/>
      <c r="R22" s="248" t="s">
        <v>571</v>
      </c>
      <c r="S22" s="248"/>
      <c r="T22" s="248"/>
      <c r="U22" s="227"/>
      <c r="V22" s="227"/>
      <c r="W22" s="59"/>
      <c r="X22" s="68">
        <v>8</v>
      </c>
      <c r="Y22" s="72"/>
      <c r="Z22" s="28"/>
      <c r="AA22" s="34" t="s">
        <v>290</v>
      </c>
      <c r="AB22" s="34">
        <f>SUM(H22:H25)</f>
        <v>2</v>
      </c>
      <c r="AC22" s="34"/>
      <c r="AD22" s="34"/>
      <c r="AE22" s="34"/>
    </row>
    <row r="23" spans="1:31" ht="14.25">
      <c r="A23" s="182"/>
      <c r="B23" s="248"/>
      <c r="C23" s="248"/>
      <c r="D23" s="248"/>
      <c r="E23" s="227"/>
      <c r="F23" s="227"/>
      <c r="G23" s="59"/>
      <c r="H23" s="200"/>
      <c r="I23" s="182"/>
      <c r="J23" s="248"/>
      <c r="K23" s="248"/>
      <c r="L23" s="248"/>
      <c r="M23" s="227"/>
      <c r="N23" s="227"/>
      <c r="O23" s="59"/>
      <c r="P23" s="200"/>
      <c r="Q23" s="182"/>
      <c r="R23" s="248"/>
      <c r="S23" s="248"/>
      <c r="T23" s="248"/>
      <c r="U23" s="227"/>
      <c r="V23" s="227"/>
      <c r="W23" s="59"/>
      <c r="X23" s="68"/>
      <c r="Y23" s="72"/>
      <c r="Z23" s="28"/>
      <c r="AA23" s="34" t="s">
        <v>291</v>
      </c>
      <c r="AB23" s="34">
        <f>SUM(P22:P25)</f>
        <v>4</v>
      </c>
      <c r="AC23" s="34"/>
      <c r="AD23" s="34"/>
      <c r="AE23" s="34"/>
    </row>
    <row r="24" spans="1:31" ht="14.25">
      <c r="A24" s="182"/>
      <c r="B24" s="248"/>
      <c r="C24" s="248"/>
      <c r="D24" s="248"/>
      <c r="E24" s="227"/>
      <c r="F24" s="227"/>
      <c r="G24" s="59"/>
      <c r="H24" s="200"/>
      <c r="I24" s="182"/>
      <c r="J24" s="248"/>
      <c r="K24" s="248"/>
      <c r="L24" s="248"/>
      <c r="M24" s="227"/>
      <c r="N24" s="227"/>
      <c r="O24" s="59"/>
      <c r="P24" s="200"/>
      <c r="Q24" s="182"/>
      <c r="R24" s="248"/>
      <c r="S24" s="248"/>
      <c r="T24" s="248"/>
      <c r="U24" s="227"/>
      <c r="V24" s="227"/>
      <c r="W24" s="59"/>
      <c r="X24" s="68"/>
      <c r="Y24" s="72"/>
      <c r="Z24" s="28"/>
      <c r="AA24" s="34" t="s">
        <v>292</v>
      </c>
      <c r="AB24" s="34">
        <f>SUM(X22:X25)</f>
        <v>8</v>
      </c>
      <c r="AC24" s="34"/>
      <c r="AD24" s="34"/>
      <c r="AE24" s="34"/>
    </row>
    <row r="25" spans="1:31" ht="15" thickBot="1">
      <c r="A25" s="143"/>
      <c r="B25" s="205"/>
      <c r="C25" s="205"/>
      <c r="D25" s="205"/>
      <c r="E25" s="243"/>
      <c r="F25" s="243"/>
      <c r="G25" s="80"/>
      <c r="H25" s="180"/>
      <c r="I25" s="143"/>
      <c r="J25" s="205"/>
      <c r="K25" s="205"/>
      <c r="L25" s="205"/>
      <c r="M25" s="243"/>
      <c r="N25" s="243"/>
      <c r="O25" s="80"/>
      <c r="P25" s="180"/>
      <c r="Q25" s="143"/>
      <c r="R25" s="205"/>
      <c r="S25" s="205"/>
      <c r="T25" s="205"/>
      <c r="U25" s="243"/>
      <c r="V25" s="243"/>
      <c r="W25" s="80"/>
      <c r="X25" s="83"/>
      <c r="Y25" s="72"/>
      <c r="Z25" s="28"/>
      <c r="AA25" s="34"/>
      <c r="AB25" s="34"/>
      <c r="AC25" s="34"/>
      <c r="AD25" s="34"/>
      <c r="AE25" s="34"/>
    </row>
    <row r="26" spans="1:31" ht="15" customHeight="1">
      <c r="A26" s="181"/>
      <c r="B26" s="284" t="s">
        <v>262</v>
      </c>
      <c r="C26" s="284"/>
      <c r="D26" s="284"/>
      <c r="E26" s="284"/>
      <c r="F26" s="284"/>
      <c r="G26" s="285"/>
      <c r="H26" s="286"/>
      <c r="I26" s="181"/>
      <c r="J26" s="284" t="s">
        <v>267</v>
      </c>
      <c r="K26" s="284"/>
      <c r="L26" s="284"/>
      <c r="M26" s="284"/>
      <c r="N26" s="284"/>
      <c r="O26" s="285"/>
      <c r="P26" s="286"/>
      <c r="Q26" s="181"/>
      <c r="R26" s="284" t="s">
        <v>272</v>
      </c>
      <c r="S26" s="284"/>
      <c r="T26" s="284"/>
      <c r="U26" s="284"/>
      <c r="V26" s="284"/>
      <c r="W26" s="285"/>
      <c r="X26" s="285"/>
      <c r="Y26" s="72"/>
      <c r="Z26" s="28"/>
      <c r="AA26" s="34"/>
      <c r="AB26" s="34"/>
      <c r="AC26" s="34"/>
      <c r="AD26" s="34"/>
      <c r="AE26" s="34"/>
    </row>
    <row r="27" spans="1:31" ht="15" customHeight="1">
      <c r="A27" s="182"/>
      <c r="B27" s="248" t="s">
        <v>558</v>
      </c>
      <c r="C27" s="248"/>
      <c r="D27" s="248"/>
      <c r="E27" s="227"/>
      <c r="F27" s="227"/>
      <c r="G27" s="59"/>
      <c r="H27" s="200">
        <v>8</v>
      </c>
      <c r="I27" s="182"/>
      <c r="J27" s="248" t="s">
        <v>569</v>
      </c>
      <c r="K27" s="248"/>
      <c r="L27" s="248"/>
      <c r="M27" s="227"/>
      <c r="N27" s="227"/>
      <c r="O27" s="59"/>
      <c r="P27" s="200">
        <v>3</v>
      </c>
      <c r="Q27" s="182"/>
      <c r="R27" s="248" t="s">
        <v>576</v>
      </c>
      <c r="S27" s="248"/>
      <c r="T27" s="248"/>
      <c r="U27" s="227"/>
      <c r="V27" s="227"/>
      <c r="W27" s="59"/>
      <c r="X27" s="68">
        <v>7</v>
      </c>
      <c r="Y27" s="72"/>
      <c r="Z27" s="28"/>
      <c r="AA27" s="34" t="s">
        <v>293</v>
      </c>
      <c r="AB27" s="34">
        <f>SUM(H27:H30)</f>
        <v>9</v>
      </c>
      <c r="AC27" s="34"/>
      <c r="AD27" s="34"/>
      <c r="AE27" s="34"/>
    </row>
    <row r="28" spans="1:31" ht="12.75" customHeight="1">
      <c r="A28" s="182"/>
      <c r="B28" s="248" t="s">
        <v>559</v>
      </c>
      <c r="C28" s="248"/>
      <c r="D28" s="248"/>
      <c r="E28" s="227"/>
      <c r="F28" s="227"/>
      <c r="G28" s="59"/>
      <c r="H28" s="200">
        <v>1</v>
      </c>
      <c r="I28" s="182"/>
      <c r="J28" s="248"/>
      <c r="K28" s="248"/>
      <c r="L28" s="248"/>
      <c r="M28" s="227"/>
      <c r="N28" s="227"/>
      <c r="O28" s="59"/>
      <c r="P28" s="200"/>
      <c r="Q28" s="182"/>
      <c r="R28" s="248"/>
      <c r="S28" s="248"/>
      <c r="T28" s="248"/>
      <c r="U28" s="227"/>
      <c r="V28" s="227"/>
      <c r="W28" s="59"/>
      <c r="X28" s="68"/>
      <c r="Y28" s="72"/>
      <c r="Z28" s="28"/>
      <c r="AA28" s="34" t="s">
        <v>294</v>
      </c>
      <c r="AB28" s="34">
        <f>SUM(P27:P30)</f>
        <v>3</v>
      </c>
      <c r="AC28" s="34"/>
      <c r="AD28" s="34"/>
      <c r="AE28" s="34"/>
    </row>
    <row r="29" spans="1:31" ht="12.75" customHeight="1">
      <c r="A29" s="182"/>
      <c r="B29" s="248"/>
      <c r="C29" s="248"/>
      <c r="D29" s="248"/>
      <c r="E29" s="227"/>
      <c r="F29" s="227"/>
      <c r="G29" s="59"/>
      <c r="H29" s="200"/>
      <c r="I29" s="182"/>
      <c r="J29" s="248"/>
      <c r="K29" s="248"/>
      <c r="L29" s="248"/>
      <c r="M29" s="227"/>
      <c r="N29" s="227"/>
      <c r="O29" s="59"/>
      <c r="P29" s="200"/>
      <c r="Q29" s="182"/>
      <c r="R29" s="248"/>
      <c r="S29" s="248"/>
      <c r="T29" s="248"/>
      <c r="U29" s="227"/>
      <c r="V29" s="227"/>
      <c r="W29" s="59"/>
      <c r="X29" s="68"/>
      <c r="Y29" s="72"/>
      <c r="Z29" s="28"/>
      <c r="AA29" s="34" t="s">
        <v>295</v>
      </c>
      <c r="AB29" s="34">
        <f>SUM(X27:X30)</f>
        <v>7</v>
      </c>
      <c r="AC29" s="34"/>
      <c r="AD29" s="34"/>
      <c r="AE29" s="34"/>
    </row>
    <row r="30" spans="1:31" ht="15" thickBot="1">
      <c r="A30" s="143"/>
      <c r="B30" s="205"/>
      <c r="C30" s="205"/>
      <c r="D30" s="205"/>
      <c r="E30" s="243"/>
      <c r="F30" s="243"/>
      <c r="G30" s="80"/>
      <c r="H30" s="180"/>
      <c r="I30" s="143"/>
      <c r="J30" s="205"/>
      <c r="K30" s="205"/>
      <c r="L30" s="205"/>
      <c r="M30" s="243"/>
      <c r="N30" s="243"/>
      <c r="O30" s="80"/>
      <c r="P30" s="180"/>
      <c r="Q30" s="143"/>
      <c r="R30" s="205"/>
      <c r="S30" s="205"/>
      <c r="T30" s="205"/>
      <c r="U30" s="243"/>
      <c r="V30" s="243"/>
      <c r="W30" s="80"/>
      <c r="X30" s="83"/>
      <c r="Y30" s="72"/>
      <c r="Z30" s="28"/>
      <c r="AA30" s="34"/>
      <c r="AB30" s="34"/>
      <c r="AC30" s="34"/>
      <c r="AD30" s="34"/>
      <c r="AE30" s="34"/>
    </row>
    <row r="31" spans="1:31" ht="15.75">
      <c r="A31" s="181"/>
      <c r="B31" s="284" t="s">
        <v>263</v>
      </c>
      <c r="C31" s="284"/>
      <c r="D31" s="284"/>
      <c r="E31" s="284"/>
      <c r="F31" s="284"/>
      <c r="G31" s="285"/>
      <c r="H31" s="286"/>
      <c r="I31" s="181"/>
      <c r="J31" s="284" t="s">
        <v>268</v>
      </c>
      <c r="K31" s="284"/>
      <c r="L31" s="284"/>
      <c r="M31" s="284"/>
      <c r="N31" s="284"/>
      <c r="O31" s="285"/>
      <c r="P31" s="286"/>
      <c r="Q31" s="181"/>
      <c r="R31" s="284" t="s">
        <v>273</v>
      </c>
      <c r="S31" s="284"/>
      <c r="T31" s="284"/>
      <c r="U31" s="284"/>
      <c r="V31" s="284"/>
      <c r="W31" s="285"/>
      <c r="X31" s="285"/>
      <c r="Y31" s="72"/>
      <c r="Z31" s="28"/>
      <c r="AA31" s="34"/>
      <c r="AB31" s="34"/>
      <c r="AC31" s="34"/>
      <c r="AD31" s="34"/>
      <c r="AE31" s="34"/>
    </row>
    <row r="32" spans="1:31" ht="14.25">
      <c r="A32" s="182"/>
      <c r="B32" s="248" t="s">
        <v>563</v>
      </c>
      <c r="C32" s="248"/>
      <c r="D32" s="248"/>
      <c r="E32" s="227"/>
      <c r="F32" s="227"/>
      <c r="G32" s="59"/>
      <c r="H32" s="200">
        <v>5</v>
      </c>
      <c r="I32" s="182"/>
      <c r="J32" s="248" t="s">
        <v>568</v>
      </c>
      <c r="K32" s="248"/>
      <c r="L32" s="248"/>
      <c r="M32" s="227"/>
      <c r="N32" s="227"/>
      <c r="O32" s="59"/>
      <c r="P32" s="200">
        <v>4</v>
      </c>
      <c r="Q32" s="182"/>
      <c r="R32" s="248" t="s">
        <v>575</v>
      </c>
      <c r="S32" s="248"/>
      <c r="T32" s="248"/>
      <c r="U32" s="227"/>
      <c r="V32" s="227"/>
      <c r="W32" s="59"/>
      <c r="X32" s="68">
        <v>0</v>
      </c>
      <c r="Y32" s="72"/>
      <c r="Z32" s="28"/>
      <c r="AA32" s="34" t="s">
        <v>296</v>
      </c>
      <c r="AB32" s="34">
        <f>SUM(H32:H35)</f>
        <v>26</v>
      </c>
      <c r="AC32" s="34" t="s">
        <v>364</v>
      </c>
      <c r="AD32" s="34">
        <f>SUM(H42:H43)</f>
        <v>1</v>
      </c>
      <c r="AE32" s="34"/>
    </row>
    <row r="33" spans="1:31" ht="14.25">
      <c r="A33" s="182"/>
      <c r="B33" s="248" t="s">
        <v>562</v>
      </c>
      <c r="C33" s="248"/>
      <c r="D33" s="248"/>
      <c r="E33" s="227"/>
      <c r="F33" s="227"/>
      <c r="G33" s="59"/>
      <c r="H33" s="200">
        <v>2</v>
      </c>
      <c r="I33" s="182"/>
      <c r="J33" s="248" t="s">
        <v>567</v>
      </c>
      <c r="K33" s="248"/>
      <c r="L33" s="248"/>
      <c r="M33" s="227"/>
      <c r="N33" s="227"/>
      <c r="O33" s="59"/>
      <c r="P33" s="200">
        <v>5</v>
      </c>
      <c r="Q33" s="182"/>
      <c r="R33" s="248" t="s">
        <v>574</v>
      </c>
      <c r="S33" s="248"/>
      <c r="T33" s="248"/>
      <c r="U33" s="227"/>
      <c r="V33" s="227"/>
      <c r="W33" s="59"/>
      <c r="X33" s="68">
        <v>8</v>
      </c>
      <c r="Y33" s="72"/>
      <c r="Z33" s="28"/>
      <c r="AA33" s="34" t="s">
        <v>297</v>
      </c>
      <c r="AB33" s="34">
        <f>SUM(P32:P35)</f>
        <v>9</v>
      </c>
      <c r="AC33" s="34" t="s">
        <v>253</v>
      </c>
      <c r="AD33" s="34">
        <f>SUM(P42:P43)</f>
        <v>20</v>
      </c>
      <c r="AE33" s="34"/>
    </row>
    <row r="34" spans="1:31" ht="14.25">
      <c r="A34" s="182"/>
      <c r="B34" s="248" t="s">
        <v>561</v>
      </c>
      <c r="C34" s="248"/>
      <c r="D34" s="248"/>
      <c r="E34" s="227"/>
      <c r="F34" s="227"/>
      <c r="G34" s="59"/>
      <c r="H34" s="200">
        <v>9</v>
      </c>
      <c r="I34" s="182"/>
      <c r="J34" s="248"/>
      <c r="K34" s="248"/>
      <c r="L34" s="248"/>
      <c r="M34" s="227"/>
      <c r="N34" s="227"/>
      <c r="O34" s="59"/>
      <c r="P34" s="200"/>
      <c r="Q34" s="182"/>
      <c r="R34" s="248" t="s">
        <v>573</v>
      </c>
      <c r="S34" s="248"/>
      <c r="T34" s="248"/>
      <c r="U34" s="227"/>
      <c r="V34" s="227"/>
      <c r="W34" s="59"/>
      <c r="X34" s="68">
        <v>2</v>
      </c>
      <c r="Y34" s="72"/>
      <c r="Z34" s="28"/>
      <c r="AA34" s="34" t="s">
        <v>298</v>
      </c>
      <c r="AB34" s="34">
        <f>SUM(X32:X35)</f>
        <v>10</v>
      </c>
      <c r="AC34" s="34" t="s">
        <v>254</v>
      </c>
      <c r="AD34" s="34">
        <f>-SUM(X42:X43)</f>
        <v>0</v>
      </c>
      <c r="AE34" s="34"/>
    </row>
    <row r="35" spans="1:31" ht="12.75" customHeight="1" thickBot="1">
      <c r="A35" s="143"/>
      <c r="B35" s="205" t="s">
        <v>560</v>
      </c>
      <c r="C35" s="205"/>
      <c r="D35" s="205"/>
      <c r="E35" s="243"/>
      <c r="F35" s="243"/>
      <c r="G35" s="80"/>
      <c r="H35" s="180">
        <v>10</v>
      </c>
      <c r="I35" s="143"/>
      <c r="J35" s="205"/>
      <c r="K35" s="205"/>
      <c r="L35" s="205"/>
      <c r="M35" s="243"/>
      <c r="N35" s="243"/>
      <c r="O35" s="80"/>
      <c r="P35" s="180"/>
      <c r="Q35" s="143"/>
      <c r="R35" s="205"/>
      <c r="S35" s="205"/>
      <c r="T35" s="205"/>
      <c r="U35" s="243"/>
      <c r="V35" s="243"/>
      <c r="W35" s="80"/>
      <c r="X35" s="83"/>
      <c r="Y35" s="72"/>
      <c r="Z35" s="28"/>
      <c r="AA35" s="34"/>
      <c r="AB35" s="34"/>
      <c r="AC35" s="34"/>
      <c r="AD35" s="34"/>
      <c r="AE35" s="34"/>
    </row>
    <row r="36" spans="1:31" ht="15" customHeight="1">
      <c r="A36" s="181"/>
      <c r="B36" s="284" t="s">
        <v>264</v>
      </c>
      <c r="C36" s="284"/>
      <c r="D36" s="284"/>
      <c r="E36" s="284"/>
      <c r="F36" s="284"/>
      <c r="G36" s="285"/>
      <c r="H36" s="286"/>
      <c r="I36" s="181"/>
      <c r="J36" s="284" t="s">
        <v>269</v>
      </c>
      <c r="K36" s="284"/>
      <c r="L36" s="284"/>
      <c r="M36" s="284"/>
      <c r="N36" s="284"/>
      <c r="O36" s="285"/>
      <c r="P36" s="286"/>
      <c r="Q36" s="181"/>
      <c r="R36" s="284" t="s">
        <v>274</v>
      </c>
      <c r="S36" s="284"/>
      <c r="T36" s="284"/>
      <c r="U36" s="284"/>
      <c r="V36" s="284"/>
      <c r="W36" s="285"/>
      <c r="X36" s="285"/>
      <c r="Y36" s="72"/>
      <c r="Z36" s="28"/>
      <c r="AA36" s="34"/>
      <c r="AB36" s="34"/>
      <c r="AC36" s="34"/>
      <c r="AD36" s="34"/>
      <c r="AE36" s="34"/>
    </row>
    <row r="37" spans="1:31" ht="12.75" customHeight="1">
      <c r="A37" s="182"/>
      <c r="B37" s="248" t="s">
        <v>564</v>
      </c>
      <c r="C37" s="248"/>
      <c r="D37" s="248"/>
      <c r="E37" s="227"/>
      <c r="F37" s="227"/>
      <c r="G37" s="59"/>
      <c r="H37" s="200">
        <v>6</v>
      </c>
      <c r="I37" s="182"/>
      <c r="J37" s="248" t="s">
        <v>570</v>
      </c>
      <c r="K37" s="248"/>
      <c r="L37" s="248"/>
      <c r="M37" s="227"/>
      <c r="N37" s="227"/>
      <c r="O37" s="59"/>
      <c r="P37" s="200">
        <v>7</v>
      </c>
      <c r="Q37" s="182"/>
      <c r="R37" s="248" t="s">
        <v>580</v>
      </c>
      <c r="S37" s="248"/>
      <c r="T37" s="248"/>
      <c r="U37" s="227"/>
      <c r="V37" s="227"/>
      <c r="W37" s="59"/>
      <c r="X37" s="68">
        <v>5</v>
      </c>
      <c r="Y37" s="72"/>
      <c r="Z37" s="28"/>
      <c r="AA37" s="34" t="s">
        <v>299</v>
      </c>
      <c r="AB37" s="34">
        <f>SUM(H37:H40)</f>
        <v>6</v>
      </c>
      <c r="AC37" s="34"/>
      <c r="AD37" s="34"/>
      <c r="AE37" s="34"/>
    </row>
    <row r="38" spans="1:31" ht="12.75" customHeight="1">
      <c r="A38" s="182"/>
      <c r="B38" s="248"/>
      <c r="C38" s="248"/>
      <c r="D38" s="248"/>
      <c r="E38" s="227"/>
      <c r="F38" s="227"/>
      <c r="G38" s="59"/>
      <c r="H38" s="200"/>
      <c r="I38" s="182"/>
      <c r="J38" s="248"/>
      <c r="K38" s="248"/>
      <c r="L38" s="248"/>
      <c r="M38" s="227"/>
      <c r="N38" s="227"/>
      <c r="O38" s="59"/>
      <c r="P38" s="200"/>
      <c r="Q38" s="182"/>
      <c r="R38" s="248" t="s">
        <v>579</v>
      </c>
      <c r="S38" s="248"/>
      <c r="T38" s="248"/>
      <c r="U38" s="227"/>
      <c r="V38" s="227"/>
      <c r="W38" s="59"/>
      <c r="X38" s="68">
        <v>3</v>
      </c>
      <c r="Y38" s="72"/>
      <c r="Z38" s="28"/>
      <c r="AA38" s="34" t="s">
        <v>300</v>
      </c>
      <c r="AB38" s="34">
        <f>SUM(P37:P40)</f>
        <v>7</v>
      </c>
      <c r="AC38" s="34" t="s">
        <v>275</v>
      </c>
      <c r="AD38" s="34">
        <f>SUM(AB17:AB39)+SUM(AD32:AD34)</f>
        <v>162</v>
      </c>
      <c r="AE38" s="34" t="s">
        <v>301</v>
      </c>
    </row>
    <row r="39" spans="1:31" ht="14.25">
      <c r="A39" s="182"/>
      <c r="B39" s="248"/>
      <c r="C39" s="248"/>
      <c r="D39" s="248"/>
      <c r="E39" s="227"/>
      <c r="F39" s="227"/>
      <c r="G39" s="59"/>
      <c r="H39" s="200"/>
      <c r="I39" s="182"/>
      <c r="J39" s="248"/>
      <c r="K39" s="248"/>
      <c r="L39" s="248"/>
      <c r="M39" s="227"/>
      <c r="N39" s="227"/>
      <c r="O39" s="59"/>
      <c r="P39" s="200"/>
      <c r="Q39" s="182"/>
      <c r="R39" s="248" t="s">
        <v>578</v>
      </c>
      <c r="S39" s="248"/>
      <c r="T39" s="248"/>
      <c r="U39" s="227"/>
      <c r="V39" s="227"/>
      <c r="W39" s="59"/>
      <c r="X39" s="68">
        <v>6</v>
      </c>
      <c r="Y39" s="72"/>
      <c r="Z39" s="28"/>
      <c r="AA39" s="34" t="s">
        <v>302</v>
      </c>
      <c r="AB39" s="34">
        <f>SUM(X37:X40)</f>
        <v>22</v>
      </c>
      <c r="AC39" s="34" t="s">
        <v>347</v>
      </c>
      <c r="AD39" s="34">
        <f>ROUNDUP(AD38/5,0)</f>
        <v>33</v>
      </c>
      <c r="AE39" s="34" t="s">
        <v>303</v>
      </c>
    </row>
    <row r="40" spans="1:31" ht="15" thickBot="1">
      <c r="A40" s="143"/>
      <c r="B40" s="205"/>
      <c r="C40" s="205"/>
      <c r="D40" s="205"/>
      <c r="E40" s="243"/>
      <c r="F40" s="243"/>
      <c r="G40" s="80"/>
      <c r="H40" s="180"/>
      <c r="I40" s="143"/>
      <c r="J40" s="205"/>
      <c r="K40" s="205"/>
      <c r="L40" s="205"/>
      <c r="M40" s="243"/>
      <c r="N40" s="243"/>
      <c r="O40" s="80"/>
      <c r="P40" s="180"/>
      <c r="Q40" s="143"/>
      <c r="R40" s="205" t="s">
        <v>577</v>
      </c>
      <c r="S40" s="205"/>
      <c r="T40" s="205"/>
      <c r="U40" s="243"/>
      <c r="V40" s="243"/>
      <c r="W40" s="80"/>
      <c r="X40" s="83">
        <v>8</v>
      </c>
      <c r="Y40" s="85"/>
      <c r="Z40" s="28"/>
      <c r="AA40" s="34"/>
      <c r="AB40" s="34"/>
      <c r="AC40" s="34"/>
      <c r="AD40" s="34"/>
      <c r="AE40" s="34"/>
    </row>
    <row r="41" spans="1:31" ht="15.75">
      <c r="A41" s="181"/>
      <c r="B41" s="284" t="s">
        <v>364</v>
      </c>
      <c r="C41" s="284"/>
      <c r="D41" s="284"/>
      <c r="E41" s="284"/>
      <c r="F41" s="284"/>
      <c r="G41" s="285"/>
      <c r="H41" s="286"/>
      <c r="I41" s="181"/>
      <c r="J41" s="284" t="s">
        <v>253</v>
      </c>
      <c r="K41" s="284"/>
      <c r="L41" s="284"/>
      <c r="M41" s="284"/>
      <c r="N41" s="284"/>
      <c r="O41" s="285"/>
      <c r="P41" s="286"/>
      <c r="Q41" s="181"/>
      <c r="R41" s="284" t="s">
        <v>254</v>
      </c>
      <c r="S41" s="284"/>
      <c r="T41" s="284"/>
      <c r="U41" s="284"/>
      <c r="V41" s="284"/>
      <c r="W41" s="285"/>
      <c r="X41" s="285"/>
      <c r="Y41" s="106"/>
      <c r="AA41" s="34" t="s">
        <v>352</v>
      </c>
      <c r="AB41" s="34" t="s">
        <v>276</v>
      </c>
      <c r="AC41" s="34">
        <f>SUM(H45:H47)</f>
        <v>429</v>
      </c>
      <c r="AD41" s="34"/>
      <c r="AE41" s="34"/>
    </row>
    <row r="42" spans="1:31" ht="14.25">
      <c r="A42" s="182"/>
      <c r="B42" s="117" t="s">
        <v>582</v>
      </c>
      <c r="C42" s="117"/>
      <c r="D42" s="117"/>
      <c r="E42" s="287"/>
      <c r="F42" s="287"/>
      <c r="G42" s="59"/>
      <c r="H42" s="200">
        <v>1</v>
      </c>
      <c r="I42" s="182"/>
      <c r="J42" s="248" t="s">
        <v>581</v>
      </c>
      <c r="K42" s="248"/>
      <c r="L42" s="248"/>
      <c r="M42" s="227"/>
      <c r="N42" s="227"/>
      <c r="O42" s="59"/>
      <c r="P42" s="200">
        <v>20</v>
      </c>
      <c r="Q42" s="182"/>
      <c r="R42" s="248"/>
      <c r="S42" s="248"/>
      <c r="T42" s="248"/>
      <c r="U42" s="227"/>
      <c r="V42" s="227"/>
      <c r="W42" s="59"/>
      <c r="X42" s="68"/>
      <c r="Y42" s="72"/>
      <c r="AA42" s="34"/>
      <c r="AB42" s="34" t="s">
        <v>347</v>
      </c>
      <c r="AC42" s="34">
        <f>ROUNDUP(AC41/5*2,0)</f>
        <v>172</v>
      </c>
      <c r="AD42" s="34"/>
      <c r="AE42" s="34"/>
    </row>
    <row r="43" spans="1:31" ht="15" thickBot="1">
      <c r="A43" s="182"/>
      <c r="B43" s="248"/>
      <c r="C43" s="248"/>
      <c r="D43" s="248"/>
      <c r="E43" s="227"/>
      <c r="F43" s="227"/>
      <c r="G43" s="59"/>
      <c r="H43" s="200"/>
      <c r="I43" s="182"/>
      <c r="J43" s="248"/>
      <c r="K43" s="248"/>
      <c r="L43" s="248"/>
      <c r="M43" s="227"/>
      <c r="N43" s="227"/>
      <c r="O43" s="59"/>
      <c r="P43" s="200"/>
      <c r="Q43" s="182"/>
      <c r="R43" s="248"/>
      <c r="S43" s="248"/>
      <c r="T43" s="248"/>
      <c r="U43" s="227"/>
      <c r="V43" s="227"/>
      <c r="W43" s="59"/>
      <c r="X43" s="68"/>
      <c r="Y43" s="72"/>
      <c r="AA43" s="34"/>
      <c r="AB43" s="34"/>
      <c r="AC43" s="34"/>
      <c r="AD43" s="34"/>
      <c r="AE43" s="34"/>
    </row>
    <row r="44" spans="1:31" ht="19.5" customHeight="1">
      <c r="A44" s="201"/>
      <c r="B44" s="235" t="s">
        <v>352</v>
      </c>
      <c r="C44" s="235"/>
      <c r="D44" s="235"/>
      <c r="E44" s="235"/>
      <c r="F44" s="235"/>
      <c r="G44" s="56"/>
      <c r="H44" s="56" t="s">
        <v>277</v>
      </c>
      <c r="I44" s="57"/>
      <c r="J44" s="240" t="s">
        <v>278</v>
      </c>
      <c r="K44" s="172"/>
      <c r="L44" s="172"/>
      <c r="M44" s="172"/>
      <c r="N44" s="172"/>
      <c r="O44" s="172"/>
      <c r="P44" s="172"/>
      <c r="Q44" s="172"/>
      <c r="R44" s="172"/>
      <c r="S44" s="172"/>
      <c r="T44" s="172"/>
      <c r="U44" s="172"/>
      <c r="V44" s="172"/>
      <c r="W44" s="172"/>
      <c r="X44" s="172"/>
      <c r="Y44" s="191"/>
      <c r="AA44" s="34"/>
      <c r="AB44" s="34"/>
      <c r="AC44" s="34"/>
      <c r="AD44" s="34"/>
      <c r="AE44" s="34"/>
    </row>
    <row r="45" spans="1:31" ht="12.75" customHeight="1">
      <c r="A45" s="168"/>
      <c r="B45" s="248" t="s">
        <v>583</v>
      </c>
      <c r="C45" s="248"/>
      <c r="D45" s="248"/>
      <c r="E45" s="248"/>
      <c r="F45" s="248"/>
      <c r="G45" s="25"/>
      <c r="H45" s="68">
        <v>55</v>
      </c>
      <c r="I45" s="25"/>
      <c r="J45" s="117" t="s">
        <v>585</v>
      </c>
      <c r="K45" s="288"/>
      <c r="L45" s="288"/>
      <c r="M45" s="288"/>
      <c r="N45" s="288"/>
      <c r="O45" s="288"/>
      <c r="P45" s="288"/>
      <c r="Q45" s="288"/>
      <c r="R45" s="288"/>
      <c r="S45" s="288"/>
      <c r="T45" s="288"/>
      <c r="U45" s="288"/>
      <c r="V45" s="288"/>
      <c r="W45" s="288"/>
      <c r="X45" s="288"/>
      <c r="Y45" s="26"/>
      <c r="AA45" s="34"/>
      <c r="AB45" s="34"/>
      <c r="AC45" s="34"/>
      <c r="AD45" s="34"/>
      <c r="AE45" s="34"/>
    </row>
    <row r="46" spans="1:31" ht="12.75" customHeight="1">
      <c r="A46" s="182"/>
      <c r="B46" s="294" t="s">
        <v>584</v>
      </c>
      <c r="C46" s="294"/>
      <c r="D46" s="294"/>
      <c r="E46" s="294"/>
      <c r="F46" s="294"/>
      <c r="G46" s="25"/>
      <c r="H46" s="60">
        <f>24*2+15*3+29*2+20*1+64*1+29*1</f>
        <v>264</v>
      </c>
      <c r="I46" s="25"/>
      <c r="J46" s="117" t="s">
        <v>586</v>
      </c>
      <c r="K46" s="288"/>
      <c r="L46" s="288"/>
      <c r="M46" s="288"/>
      <c r="N46" s="288"/>
      <c r="O46" s="288"/>
      <c r="P46" s="288"/>
      <c r="Q46" s="288"/>
      <c r="R46" s="288"/>
      <c r="S46" s="288"/>
      <c r="T46" s="288"/>
      <c r="U46" s="288"/>
      <c r="V46" s="288"/>
      <c r="W46" s="288"/>
      <c r="X46" s="288"/>
      <c r="Y46" s="72"/>
      <c r="AA46" s="34" t="s">
        <v>359</v>
      </c>
      <c r="AB46" s="34"/>
      <c r="AC46" s="34"/>
      <c r="AD46" s="34"/>
      <c r="AE46" s="34"/>
    </row>
    <row r="47" spans="1:31" ht="15" thickBot="1">
      <c r="A47" s="143"/>
      <c r="B47" s="205" t="s">
        <v>364</v>
      </c>
      <c r="C47" s="205"/>
      <c r="D47" s="205"/>
      <c r="E47" s="205"/>
      <c r="F47" s="205"/>
      <c r="G47" s="83"/>
      <c r="H47" s="83">
        <f>41*1+41*1+28*1</f>
        <v>110</v>
      </c>
      <c r="I47" s="83"/>
      <c r="J47" s="292" t="s">
        <v>587</v>
      </c>
      <c r="K47" s="295"/>
      <c r="L47" s="295"/>
      <c r="M47" s="295"/>
      <c r="N47" s="295"/>
      <c r="O47" s="295"/>
      <c r="P47" s="295"/>
      <c r="Q47" s="295"/>
      <c r="R47" s="295"/>
      <c r="S47" s="295"/>
      <c r="T47" s="295"/>
      <c r="U47" s="295"/>
      <c r="V47" s="295"/>
      <c r="W47" s="295"/>
      <c r="X47" s="295"/>
      <c r="Y47" s="85"/>
      <c r="AA47" s="34">
        <f>SUM(AC42,AD39,AA14)</f>
        <v>335</v>
      </c>
      <c r="AB47" s="34"/>
      <c r="AC47" s="34"/>
      <c r="AD47" s="34"/>
      <c r="AE47" s="34"/>
    </row>
  </sheetData>
  <mergeCells count="133">
    <mergeCell ref="B46:F46"/>
    <mergeCell ref="B47:F47"/>
    <mergeCell ref="J46:X46"/>
    <mergeCell ref="J47:X47"/>
    <mergeCell ref="A1:X1"/>
    <mergeCell ref="R2:V2"/>
    <mergeCell ref="N2:P2"/>
    <mergeCell ref="B2:L2"/>
    <mergeCell ref="B3:L3"/>
    <mergeCell ref="N3:P3"/>
    <mergeCell ref="R3:V3"/>
    <mergeCell ref="B4:L4"/>
    <mergeCell ref="N4:P4"/>
    <mergeCell ref="R4:V4"/>
    <mergeCell ref="B5:L5"/>
    <mergeCell ref="N5:P5"/>
    <mergeCell ref="R5:V5"/>
    <mergeCell ref="B6:L6"/>
    <mergeCell ref="N6:P6"/>
    <mergeCell ref="R6:V6"/>
    <mergeCell ref="B7:L7"/>
    <mergeCell ref="N7:P7"/>
    <mergeCell ref="R7:V7"/>
    <mergeCell ref="B8:L8"/>
    <mergeCell ref="N8:P8"/>
    <mergeCell ref="R8:V8"/>
    <mergeCell ref="B9:L9"/>
    <mergeCell ref="N9:P9"/>
    <mergeCell ref="R9:V9"/>
    <mergeCell ref="B10:L10"/>
    <mergeCell ref="N10:P10"/>
    <mergeCell ref="R10:V10"/>
    <mergeCell ref="B11:L11"/>
    <mergeCell ref="N11:P11"/>
    <mergeCell ref="R11:V11"/>
    <mergeCell ref="B12:L12"/>
    <mergeCell ref="N12:P12"/>
    <mergeCell ref="R12:V12"/>
    <mergeCell ref="B13:L13"/>
    <mergeCell ref="N13:P13"/>
    <mergeCell ref="R13:V13"/>
    <mergeCell ref="B14:L14"/>
    <mergeCell ref="N14:P14"/>
    <mergeCell ref="R14:V14"/>
    <mergeCell ref="A15:Y15"/>
    <mergeCell ref="B41:H41"/>
    <mergeCell ref="J41:P41"/>
    <mergeCell ref="R41:X41"/>
    <mergeCell ref="B17:F17"/>
    <mergeCell ref="B18:F18"/>
    <mergeCell ref="B19:F19"/>
    <mergeCell ref="B20:F20"/>
    <mergeCell ref="B16:H16"/>
    <mergeCell ref="R17:V17"/>
    <mergeCell ref="B42:F42"/>
    <mergeCell ref="J42:N42"/>
    <mergeCell ref="R42:V42"/>
    <mergeCell ref="B43:F43"/>
    <mergeCell ref="J43:N43"/>
    <mergeCell ref="R43:V43"/>
    <mergeCell ref="B44:F44"/>
    <mergeCell ref="J45:X45"/>
    <mergeCell ref="J44:X44"/>
    <mergeCell ref="J16:P16"/>
    <mergeCell ref="J17:N17"/>
    <mergeCell ref="J18:N18"/>
    <mergeCell ref="B45:F45"/>
    <mergeCell ref="J19:N19"/>
    <mergeCell ref="J20:N20"/>
    <mergeCell ref="R16:X16"/>
    <mergeCell ref="R18:V18"/>
    <mergeCell ref="R19:V19"/>
    <mergeCell ref="R20:V20"/>
    <mergeCell ref="B21:H21"/>
    <mergeCell ref="J21:P21"/>
    <mergeCell ref="R21:X21"/>
    <mergeCell ref="B22:F22"/>
    <mergeCell ref="B23:F23"/>
    <mergeCell ref="B24:F24"/>
    <mergeCell ref="B25:F25"/>
    <mergeCell ref="J22:N22"/>
    <mergeCell ref="J23:N23"/>
    <mergeCell ref="J24:N24"/>
    <mergeCell ref="J25:N25"/>
    <mergeCell ref="R22:V22"/>
    <mergeCell ref="R23:V23"/>
    <mergeCell ref="R24:V24"/>
    <mergeCell ref="R25:V25"/>
    <mergeCell ref="R26:X26"/>
    <mergeCell ref="R27:V27"/>
    <mergeCell ref="R28:V28"/>
    <mergeCell ref="B29:F29"/>
    <mergeCell ref="B26:H26"/>
    <mergeCell ref="B27:F27"/>
    <mergeCell ref="B28:F28"/>
    <mergeCell ref="J26:P26"/>
    <mergeCell ref="J27:N27"/>
    <mergeCell ref="J28:N28"/>
    <mergeCell ref="J29:N29"/>
    <mergeCell ref="J30:N30"/>
    <mergeCell ref="R29:V29"/>
    <mergeCell ref="R30:V30"/>
    <mergeCell ref="B32:F32"/>
    <mergeCell ref="J31:P31"/>
    <mergeCell ref="J32:N32"/>
    <mergeCell ref="B30:F30"/>
    <mergeCell ref="R31:X31"/>
    <mergeCell ref="R32:V32"/>
    <mergeCell ref="R35:V35"/>
    <mergeCell ref="B33:F33"/>
    <mergeCell ref="B34:F34"/>
    <mergeCell ref="R33:V33"/>
    <mergeCell ref="R34:V34"/>
    <mergeCell ref="J33:N33"/>
    <mergeCell ref="J34:N34"/>
    <mergeCell ref="B31:H31"/>
    <mergeCell ref="B36:H36"/>
    <mergeCell ref="J36:P36"/>
    <mergeCell ref="R36:X36"/>
    <mergeCell ref="B35:F35"/>
    <mergeCell ref="J35:N35"/>
    <mergeCell ref="B37:F37"/>
    <mergeCell ref="B38:F38"/>
    <mergeCell ref="B39:F39"/>
    <mergeCell ref="B40:F40"/>
    <mergeCell ref="J37:N37"/>
    <mergeCell ref="J38:N38"/>
    <mergeCell ref="J39:N39"/>
    <mergeCell ref="J40:N40"/>
    <mergeCell ref="R37:V37"/>
    <mergeCell ref="R38:V38"/>
    <mergeCell ref="R39:V39"/>
    <mergeCell ref="R40:V40"/>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B48"/>
  <sheetViews>
    <sheetView workbookViewId="0" topLeftCell="A1">
      <selection activeCell="F17" sqref="A1:IV16384"/>
    </sheetView>
  </sheetViews>
  <sheetFormatPr defaultColWidth="9.33203125" defaultRowHeight="12.75"/>
  <cols>
    <col min="1" max="1" width="1.0078125" style="53" customWidth="1"/>
    <col min="2" max="2" width="6.66015625" style="53" customWidth="1"/>
    <col min="3" max="3" width="0.65625" style="53" customWidth="1"/>
    <col min="4" max="4" width="7" style="53" customWidth="1"/>
    <col min="5" max="5" width="0.65625" style="53" customWidth="1"/>
    <col min="6" max="6" width="6.83203125" style="53" customWidth="1"/>
    <col min="7" max="7" width="0.65625" style="53" customWidth="1"/>
    <col min="8" max="8" width="7.66015625" style="53" customWidth="1"/>
    <col min="9" max="9" width="0.82421875" style="53" customWidth="1"/>
    <col min="10" max="10" width="7.16015625" style="53" customWidth="1"/>
    <col min="11" max="11" width="0.65625" style="53" customWidth="1"/>
    <col min="12" max="12" width="7" style="53" customWidth="1"/>
    <col min="13" max="13" width="0.82421875" style="53" customWidth="1"/>
    <col min="14" max="14" width="4.66015625" style="53" customWidth="1"/>
    <col min="15" max="15" width="0.82421875" style="53" customWidth="1"/>
    <col min="16" max="16" width="5.66015625" style="53" customWidth="1"/>
    <col min="17" max="17" width="0.65625" style="53" customWidth="1"/>
    <col min="18" max="18" width="6" style="53" customWidth="1"/>
    <col min="19" max="19" width="0.65625" style="53" customWidth="1"/>
    <col min="20" max="20" width="7.33203125" style="53" customWidth="1"/>
    <col min="21" max="21" width="0.82421875" style="53" customWidth="1"/>
    <col min="22" max="22" width="15.16015625" style="53" customWidth="1"/>
    <col min="23" max="23" width="0.65625" style="53" customWidth="1"/>
    <col min="24" max="24" width="3.83203125" style="53" customWidth="1"/>
    <col min="25" max="25" width="0.65625" style="53" customWidth="1"/>
    <col min="26" max="26" width="0.82421875" style="53" customWidth="1"/>
    <col min="27" max="27" width="10.5" style="53" bestFit="1" customWidth="1"/>
    <col min="28" max="16384" width="9.33203125" style="53" customWidth="1"/>
  </cols>
  <sheetData>
    <row r="1" spans="1:25" ht="18.75" customHeight="1" thickBot="1">
      <c r="A1" s="119" t="s">
        <v>633</v>
      </c>
      <c r="B1" s="48"/>
      <c r="C1" s="48"/>
      <c r="D1" s="48"/>
      <c r="E1" s="48"/>
      <c r="F1" s="48"/>
      <c r="G1" s="48"/>
      <c r="H1" s="48"/>
      <c r="I1" s="48"/>
      <c r="J1" s="48"/>
      <c r="K1" s="48"/>
      <c r="L1" s="48"/>
      <c r="M1" s="48"/>
      <c r="N1" s="48"/>
      <c r="O1" s="48"/>
      <c r="P1" s="48"/>
      <c r="Q1" s="48"/>
      <c r="R1" s="48"/>
      <c r="S1" s="41"/>
      <c r="T1" s="41"/>
      <c r="U1" s="41"/>
      <c r="V1" s="41"/>
      <c r="W1" s="48"/>
      <c r="X1" s="48"/>
      <c r="Y1" s="297"/>
    </row>
    <row r="2" spans="1:28" ht="15.75" customHeight="1" thickBot="1">
      <c r="A2" s="203"/>
      <c r="B2" s="42" t="s">
        <v>279</v>
      </c>
      <c r="C2" s="42"/>
      <c r="D2" s="298"/>
      <c r="E2" s="209"/>
      <c r="F2" s="42" t="s">
        <v>280</v>
      </c>
      <c r="G2" s="42"/>
      <c r="H2" s="42"/>
      <c r="I2" s="42"/>
      <c r="J2" s="298"/>
      <c r="K2" s="209"/>
      <c r="L2" s="42" t="s">
        <v>332</v>
      </c>
      <c r="M2" s="42"/>
      <c r="N2" s="298"/>
      <c r="O2" s="209"/>
      <c r="P2" s="208" t="s">
        <v>281</v>
      </c>
      <c r="Q2" s="209"/>
      <c r="R2" s="170" t="s">
        <v>282</v>
      </c>
      <c r="S2" s="209"/>
      <c r="T2" s="42" t="s">
        <v>364</v>
      </c>
      <c r="U2" s="42"/>
      <c r="V2" s="298"/>
      <c r="W2" s="170"/>
      <c r="X2" s="170" t="s">
        <v>283</v>
      </c>
      <c r="Y2" s="197"/>
      <c r="AA2" s="34" t="s">
        <v>347</v>
      </c>
      <c r="AB2" s="34" t="s">
        <v>629</v>
      </c>
    </row>
    <row r="3" spans="1:28" ht="15" customHeight="1">
      <c r="A3" s="210"/>
      <c r="B3" s="294" t="s">
        <v>608</v>
      </c>
      <c r="C3" s="294"/>
      <c r="D3" s="296"/>
      <c r="E3" s="212"/>
      <c r="F3" s="294" t="s">
        <v>588</v>
      </c>
      <c r="G3" s="294"/>
      <c r="H3" s="294"/>
      <c r="I3" s="294"/>
      <c r="J3" s="296"/>
      <c r="K3" s="212"/>
      <c r="L3" s="294" t="s">
        <v>540</v>
      </c>
      <c r="M3" s="294"/>
      <c r="N3" s="296"/>
      <c r="O3" s="212"/>
      <c r="P3" s="202">
        <v>8</v>
      </c>
      <c r="Q3" s="212"/>
      <c r="R3" s="211">
        <v>10</v>
      </c>
      <c r="S3" s="212"/>
      <c r="T3" s="294"/>
      <c r="U3" s="294"/>
      <c r="V3" s="296"/>
      <c r="W3" s="212"/>
      <c r="X3" s="202">
        <v>1</v>
      </c>
      <c r="Y3" s="213"/>
      <c r="AA3" s="34">
        <f>(P3+IF(R3="専修",0,R3))*X3</f>
        <v>18</v>
      </c>
      <c r="AB3" s="34">
        <f>(P3+IF(R3="専修",0,R3))</f>
        <v>18</v>
      </c>
    </row>
    <row r="4" spans="1:28" ht="14.25" customHeight="1">
      <c r="A4" s="210"/>
      <c r="B4" s="294" t="s">
        <v>607</v>
      </c>
      <c r="C4" s="294"/>
      <c r="D4" s="296"/>
      <c r="E4" s="212"/>
      <c r="F4" s="294" t="s">
        <v>592</v>
      </c>
      <c r="G4" s="294"/>
      <c r="H4" s="294"/>
      <c r="I4" s="294"/>
      <c r="J4" s="296"/>
      <c r="K4" s="212"/>
      <c r="L4" s="294" t="s">
        <v>619</v>
      </c>
      <c r="M4" s="294"/>
      <c r="N4" s="296"/>
      <c r="O4" s="212"/>
      <c r="P4" s="202">
        <v>9</v>
      </c>
      <c r="Q4" s="212"/>
      <c r="R4" s="211">
        <v>14</v>
      </c>
      <c r="S4" s="212"/>
      <c r="T4" s="294"/>
      <c r="U4" s="294"/>
      <c r="V4" s="296"/>
      <c r="W4" s="212"/>
      <c r="X4" s="202">
        <v>2</v>
      </c>
      <c r="Y4" s="213"/>
      <c r="AA4" s="34">
        <f aca="true" t="shared" si="0" ref="AA4:AA45">(P4+IF(R4="専修",0,R4))*X4</f>
        <v>46</v>
      </c>
      <c r="AB4" s="34">
        <f aca="true" t="shared" si="1" ref="AB4:AB45">(P4+IF(R4="専修",0,R4))</f>
        <v>23</v>
      </c>
    </row>
    <row r="5" spans="1:28" ht="14.25" customHeight="1">
      <c r="A5" s="210"/>
      <c r="B5" s="294" t="s">
        <v>725</v>
      </c>
      <c r="C5" s="294"/>
      <c r="D5" s="296"/>
      <c r="E5" s="212"/>
      <c r="F5" s="294" t="s">
        <v>591</v>
      </c>
      <c r="G5" s="294"/>
      <c r="H5" s="294"/>
      <c r="I5" s="294"/>
      <c r="J5" s="296"/>
      <c r="K5" s="212"/>
      <c r="L5" s="294" t="s">
        <v>620</v>
      </c>
      <c r="M5" s="294"/>
      <c r="N5" s="296"/>
      <c r="O5" s="212"/>
      <c r="P5" s="202">
        <v>16</v>
      </c>
      <c r="Q5" s="212"/>
      <c r="R5" s="211">
        <v>15</v>
      </c>
      <c r="S5" s="212"/>
      <c r="T5" s="294"/>
      <c r="U5" s="294"/>
      <c r="V5" s="296"/>
      <c r="W5" s="212"/>
      <c r="X5" s="202">
        <v>1</v>
      </c>
      <c r="Y5" s="213"/>
      <c r="AA5" s="34">
        <f t="shared" si="0"/>
        <v>31</v>
      </c>
      <c r="AB5" s="34">
        <f t="shared" si="1"/>
        <v>31</v>
      </c>
    </row>
    <row r="6" spans="1:28" ht="14.25">
      <c r="A6" s="210"/>
      <c r="B6" s="294" t="s">
        <v>610</v>
      </c>
      <c r="C6" s="294"/>
      <c r="D6" s="296"/>
      <c r="E6" s="212"/>
      <c r="F6" s="294" t="s">
        <v>590</v>
      </c>
      <c r="G6" s="294"/>
      <c r="H6" s="294"/>
      <c r="I6" s="294"/>
      <c r="J6" s="296"/>
      <c r="K6" s="212"/>
      <c r="L6" s="294" t="s">
        <v>620</v>
      </c>
      <c r="M6" s="294"/>
      <c r="N6" s="296"/>
      <c r="O6" s="212"/>
      <c r="P6" s="202">
        <v>9</v>
      </c>
      <c r="Q6" s="212"/>
      <c r="R6" s="211" t="s">
        <v>656</v>
      </c>
      <c r="S6" s="212"/>
      <c r="T6" s="294"/>
      <c r="U6" s="294"/>
      <c r="V6" s="296"/>
      <c r="W6" s="212"/>
      <c r="X6" s="202">
        <v>1</v>
      </c>
      <c r="Y6" s="213"/>
      <c r="AA6" s="34">
        <f t="shared" si="0"/>
        <v>9</v>
      </c>
      <c r="AB6" s="34">
        <f t="shared" si="1"/>
        <v>9</v>
      </c>
    </row>
    <row r="7" spans="1:28" ht="14.25">
      <c r="A7" s="210"/>
      <c r="B7" s="294" t="s">
        <v>727</v>
      </c>
      <c r="C7" s="294"/>
      <c r="D7" s="296"/>
      <c r="E7" s="212"/>
      <c r="F7" s="294" t="s">
        <v>589</v>
      </c>
      <c r="G7" s="294"/>
      <c r="H7" s="294"/>
      <c r="I7" s="294"/>
      <c r="J7" s="296"/>
      <c r="K7" s="212"/>
      <c r="L7" s="294" t="s">
        <v>621</v>
      </c>
      <c r="M7" s="294"/>
      <c r="N7" s="296"/>
      <c r="O7" s="212"/>
      <c r="P7" s="202">
        <v>8</v>
      </c>
      <c r="Q7" s="212"/>
      <c r="R7" s="211">
        <v>5</v>
      </c>
      <c r="S7" s="212"/>
      <c r="T7" s="294"/>
      <c r="U7" s="294"/>
      <c r="V7" s="296"/>
      <c r="W7" s="212"/>
      <c r="X7" s="202">
        <v>1</v>
      </c>
      <c r="Y7" s="213"/>
      <c r="AA7" s="34">
        <f t="shared" si="0"/>
        <v>13</v>
      </c>
      <c r="AB7" s="34">
        <f t="shared" si="1"/>
        <v>13</v>
      </c>
    </row>
    <row r="8" spans="1:28" ht="13.5" customHeight="1">
      <c r="A8" s="210"/>
      <c r="B8" s="294" t="s">
        <v>609</v>
      </c>
      <c r="C8" s="294"/>
      <c r="D8" s="296"/>
      <c r="E8" s="212"/>
      <c r="F8" s="294" t="s">
        <v>596</v>
      </c>
      <c r="G8" s="294"/>
      <c r="H8" s="294"/>
      <c r="I8" s="294"/>
      <c r="J8" s="296"/>
      <c r="K8" s="212"/>
      <c r="L8" s="294" t="s">
        <v>621</v>
      </c>
      <c r="M8" s="294"/>
      <c r="N8" s="296"/>
      <c r="O8" s="212"/>
      <c r="P8" s="202">
        <v>11</v>
      </c>
      <c r="Q8" s="212"/>
      <c r="R8" s="211" t="s">
        <v>656</v>
      </c>
      <c r="S8" s="212"/>
      <c r="T8" s="294"/>
      <c r="U8" s="294"/>
      <c r="V8" s="296"/>
      <c r="W8" s="212"/>
      <c r="X8" s="202">
        <v>2</v>
      </c>
      <c r="Y8" s="213"/>
      <c r="AA8" s="34">
        <f t="shared" si="0"/>
        <v>22</v>
      </c>
      <c r="AB8" s="34">
        <f t="shared" si="1"/>
        <v>11</v>
      </c>
    </row>
    <row r="9" spans="1:28" ht="15" customHeight="1">
      <c r="A9" s="210"/>
      <c r="B9" s="294" t="s">
        <v>728</v>
      </c>
      <c r="C9" s="294"/>
      <c r="D9" s="296"/>
      <c r="E9" s="212"/>
      <c r="F9" s="294" t="s">
        <v>595</v>
      </c>
      <c r="G9" s="294"/>
      <c r="H9" s="294"/>
      <c r="I9" s="294"/>
      <c r="J9" s="296"/>
      <c r="K9" s="212"/>
      <c r="L9" s="294" t="s">
        <v>621</v>
      </c>
      <c r="M9" s="294"/>
      <c r="N9" s="296"/>
      <c r="O9" s="212"/>
      <c r="P9" s="202">
        <v>11</v>
      </c>
      <c r="Q9" s="212"/>
      <c r="R9" s="211" t="s">
        <v>656</v>
      </c>
      <c r="S9" s="212"/>
      <c r="T9" s="294"/>
      <c r="U9" s="294"/>
      <c r="V9" s="296"/>
      <c r="W9" s="212"/>
      <c r="X9" s="202">
        <v>2</v>
      </c>
      <c r="Y9" s="213"/>
      <c r="AA9" s="34">
        <f t="shared" si="0"/>
        <v>22</v>
      </c>
      <c r="AB9" s="34">
        <f t="shared" si="1"/>
        <v>11</v>
      </c>
    </row>
    <row r="10" spans="1:28" ht="15" customHeight="1">
      <c r="A10" s="210"/>
      <c r="B10" s="294" t="s">
        <v>726</v>
      </c>
      <c r="C10" s="294"/>
      <c r="D10" s="296"/>
      <c r="E10" s="212"/>
      <c r="F10" s="294" t="s">
        <v>594</v>
      </c>
      <c r="G10" s="294"/>
      <c r="H10" s="294"/>
      <c r="I10" s="294"/>
      <c r="J10" s="296"/>
      <c r="K10" s="212"/>
      <c r="L10" s="294" t="s">
        <v>622</v>
      </c>
      <c r="M10" s="294"/>
      <c r="N10" s="296"/>
      <c r="O10" s="212"/>
      <c r="P10" s="202">
        <v>11</v>
      </c>
      <c r="Q10" s="212"/>
      <c r="R10" s="211" t="s">
        <v>656</v>
      </c>
      <c r="S10" s="212"/>
      <c r="T10" s="294"/>
      <c r="U10" s="294"/>
      <c r="V10" s="296"/>
      <c r="W10" s="212"/>
      <c r="X10" s="202">
        <v>2</v>
      </c>
      <c r="Y10" s="213"/>
      <c r="AA10" s="34">
        <f t="shared" si="0"/>
        <v>22</v>
      </c>
      <c r="AB10" s="34">
        <f t="shared" si="1"/>
        <v>11</v>
      </c>
    </row>
    <row r="11" spans="1:28" ht="12.75" customHeight="1">
      <c r="A11" s="210"/>
      <c r="B11" s="294" t="s">
        <v>729</v>
      </c>
      <c r="C11" s="294"/>
      <c r="D11" s="296"/>
      <c r="E11" s="212"/>
      <c r="F11" s="294" t="s">
        <v>593</v>
      </c>
      <c r="G11" s="294"/>
      <c r="H11" s="294"/>
      <c r="I11" s="294"/>
      <c r="J11" s="296"/>
      <c r="K11" s="212"/>
      <c r="L11" s="294" t="s">
        <v>622</v>
      </c>
      <c r="M11" s="294"/>
      <c r="N11" s="296"/>
      <c r="O11" s="212"/>
      <c r="P11" s="202">
        <v>11</v>
      </c>
      <c r="Q11" s="212"/>
      <c r="R11" s="211" t="s">
        <v>656</v>
      </c>
      <c r="S11" s="212"/>
      <c r="T11" s="294"/>
      <c r="U11" s="294"/>
      <c r="V11" s="296"/>
      <c r="W11" s="212"/>
      <c r="X11" s="202">
        <v>2</v>
      </c>
      <c r="Y11" s="213"/>
      <c r="AA11" s="34">
        <f t="shared" si="0"/>
        <v>22</v>
      </c>
      <c r="AB11" s="34">
        <f t="shared" si="1"/>
        <v>11</v>
      </c>
    </row>
    <row r="12" spans="1:28" ht="14.25">
      <c r="A12" s="210"/>
      <c r="B12" s="294" t="s">
        <v>730</v>
      </c>
      <c r="C12" s="294"/>
      <c r="D12" s="296"/>
      <c r="E12" s="212"/>
      <c r="F12" s="294" t="s">
        <v>601</v>
      </c>
      <c r="G12" s="294"/>
      <c r="H12" s="294"/>
      <c r="I12" s="294"/>
      <c r="J12" s="296"/>
      <c r="K12" s="212"/>
      <c r="L12" s="294" t="s">
        <v>623</v>
      </c>
      <c r="M12" s="294"/>
      <c r="N12" s="296"/>
      <c r="O12" s="212"/>
      <c r="P12" s="202">
        <v>11</v>
      </c>
      <c r="Q12" s="212"/>
      <c r="R12" s="211" t="s">
        <v>656</v>
      </c>
      <c r="S12" s="212"/>
      <c r="T12" s="294"/>
      <c r="U12" s="294"/>
      <c r="V12" s="296"/>
      <c r="W12" s="212"/>
      <c r="X12" s="202">
        <v>2</v>
      </c>
      <c r="Y12" s="213"/>
      <c r="AA12" s="34">
        <f t="shared" si="0"/>
        <v>22</v>
      </c>
      <c r="AB12" s="34">
        <f t="shared" si="1"/>
        <v>11</v>
      </c>
    </row>
    <row r="13" spans="1:28" ht="14.25">
      <c r="A13" s="210"/>
      <c r="B13" s="294" t="s">
        <v>613</v>
      </c>
      <c r="C13" s="294"/>
      <c r="D13" s="296"/>
      <c r="E13" s="212"/>
      <c r="F13" s="294" t="s">
        <v>600</v>
      </c>
      <c r="G13" s="294"/>
      <c r="H13" s="294"/>
      <c r="I13" s="294"/>
      <c r="J13" s="296"/>
      <c r="K13" s="212"/>
      <c r="L13" s="294" t="s">
        <v>623</v>
      </c>
      <c r="M13" s="294"/>
      <c r="N13" s="296"/>
      <c r="O13" s="212"/>
      <c r="P13" s="202">
        <v>9</v>
      </c>
      <c r="Q13" s="212"/>
      <c r="R13" s="211" t="s">
        <v>656</v>
      </c>
      <c r="S13" s="212"/>
      <c r="T13" s="294"/>
      <c r="U13" s="294"/>
      <c r="V13" s="296"/>
      <c r="W13" s="212"/>
      <c r="X13" s="202">
        <v>1</v>
      </c>
      <c r="Y13" s="213"/>
      <c r="AA13" s="34">
        <f t="shared" si="0"/>
        <v>9</v>
      </c>
      <c r="AB13" s="34">
        <f t="shared" si="1"/>
        <v>9</v>
      </c>
    </row>
    <row r="14" spans="1:28" ht="13.5" customHeight="1">
      <c r="A14" s="210"/>
      <c r="B14" s="294" t="s">
        <v>612</v>
      </c>
      <c r="C14" s="294"/>
      <c r="D14" s="296"/>
      <c r="E14" s="212"/>
      <c r="F14" s="294" t="s">
        <v>599</v>
      </c>
      <c r="G14" s="294"/>
      <c r="H14" s="294"/>
      <c r="I14" s="294"/>
      <c r="J14" s="296"/>
      <c r="K14" s="212"/>
      <c r="L14" s="294" t="s">
        <v>624</v>
      </c>
      <c r="M14" s="294"/>
      <c r="N14" s="296"/>
      <c r="O14" s="212"/>
      <c r="P14" s="202">
        <v>8</v>
      </c>
      <c r="Q14" s="212"/>
      <c r="R14" s="211">
        <v>5</v>
      </c>
      <c r="S14" s="212"/>
      <c r="T14" s="294"/>
      <c r="U14" s="294"/>
      <c r="V14" s="296"/>
      <c r="W14" s="212"/>
      <c r="X14" s="202">
        <v>1</v>
      </c>
      <c r="Y14" s="213"/>
      <c r="AA14" s="34">
        <f t="shared" si="0"/>
        <v>13</v>
      </c>
      <c r="AB14" s="34">
        <f t="shared" si="1"/>
        <v>13</v>
      </c>
    </row>
    <row r="15" spans="1:28" ht="14.25">
      <c r="A15" s="210"/>
      <c r="B15" s="294" t="s">
        <v>611</v>
      </c>
      <c r="C15" s="294"/>
      <c r="D15" s="296"/>
      <c r="E15" s="212"/>
      <c r="F15" s="294" t="s">
        <v>598</v>
      </c>
      <c r="G15" s="294"/>
      <c r="H15" s="294"/>
      <c r="I15" s="294"/>
      <c r="J15" s="296"/>
      <c r="K15" s="212"/>
      <c r="L15" s="294" t="s">
        <v>552</v>
      </c>
      <c r="M15" s="294"/>
      <c r="N15" s="296"/>
      <c r="O15" s="212"/>
      <c r="P15" s="202">
        <v>10</v>
      </c>
      <c r="Q15" s="212"/>
      <c r="R15" s="211">
        <v>10</v>
      </c>
      <c r="S15" s="212"/>
      <c r="T15" s="294"/>
      <c r="U15" s="294"/>
      <c r="V15" s="296"/>
      <c r="W15" s="212"/>
      <c r="X15" s="202">
        <v>1</v>
      </c>
      <c r="Y15" s="213"/>
      <c r="AA15" s="34">
        <f t="shared" si="0"/>
        <v>20</v>
      </c>
      <c r="AB15" s="34">
        <f t="shared" si="1"/>
        <v>20</v>
      </c>
    </row>
    <row r="16" spans="1:28" ht="14.25">
      <c r="A16" s="210"/>
      <c r="B16" s="294" t="s">
        <v>616</v>
      </c>
      <c r="C16" s="294"/>
      <c r="D16" s="296"/>
      <c r="E16" s="212"/>
      <c r="F16" s="294" t="s">
        <v>597</v>
      </c>
      <c r="G16" s="294"/>
      <c r="H16" s="294"/>
      <c r="I16" s="294"/>
      <c r="J16" s="296"/>
      <c r="K16" s="212"/>
      <c r="L16" s="294" t="s">
        <v>625</v>
      </c>
      <c r="M16" s="294"/>
      <c r="N16" s="296"/>
      <c r="O16" s="212"/>
      <c r="P16" s="202">
        <v>7</v>
      </c>
      <c r="Q16" s="212"/>
      <c r="R16" s="211">
        <v>9</v>
      </c>
      <c r="S16" s="212"/>
      <c r="T16" s="294"/>
      <c r="U16" s="294"/>
      <c r="V16" s="296"/>
      <c r="W16" s="212"/>
      <c r="X16" s="202">
        <v>1</v>
      </c>
      <c r="Y16" s="213"/>
      <c r="AA16" s="34">
        <f t="shared" si="0"/>
        <v>16</v>
      </c>
      <c r="AB16" s="34">
        <f t="shared" si="1"/>
        <v>16</v>
      </c>
    </row>
    <row r="17" spans="1:28" ht="15" customHeight="1">
      <c r="A17" s="210"/>
      <c r="B17" s="294" t="s">
        <v>615</v>
      </c>
      <c r="C17" s="294"/>
      <c r="D17" s="296"/>
      <c r="E17" s="212"/>
      <c r="F17" s="294" t="s">
        <v>606</v>
      </c>
      <c r="G17" s="294"/>
      <c r="H17" s="294"/>
      <c r="I17" s="294"/>
      <c r="J17" s="296"/>
      <c r="K17" s="212"/>
      <c r="L17" s="294" t="s">
        <v>626</v>
      </c>
      <c r="M17" s="294"/>
      <c r="N17" s="296"/>
      <c r="O17" s="212"/>
      <c r="P17" s="202">
        <v>5</v>
      </c>
      <c r="Q17" s="212"/>
      <c r="R17" s="211" t="s">
        <v>656</v>
      </c>
      <c r="S17" s="212"/>
      <c r="T17" s="294"/>
      <c r="U17" s="294"/>
      <c r="V17" s="296"/>
      <c r="W17" s="212"/>
      <c r="X17" s="202">
        <v>1</v>
      </c>
      <c r="Y17" s="213"/>
      <c r="AA17" s="34">
        <f t="shared" si="0"/>
        <v>5</v>
      </c>
      <c r="AB17" s="34">
        <f t="shared" si="1"/>
        <v>5</v>
      </c>
    </row>
    <row r="18" spans="1:28" ht="12.75" customHeight="1">
      <c r="A18" s="210"/>
      <c r="B18" s="294" t="s">
        <v>614</v>
      </c>
      <c r="C18" s="294"/>
      <c r="D18" s="296"/>
      <c r="E18" s="212"/>
      <c r="F18" s="294" t="s">
        <v>605</v>
      </c>
      <c r="G18" s="294"/>
      <c r="H18" s="294"/>
      <c r="I18" s="294"/>
      <c r="J18" s="296"/>
      <c r="K18" s="212"/>
      <c r="L18" s="294" t="s">
        <v>627</v>
      </c>
      <c r="M18" s="294"/>
      <c r="N18" s="296"/>
      <c r="O18" s="212"/>
      <c r="P18" s="202">
        <v>11</v>
      </c>
      <c r="Q18" s="212"/>
      <c r="R18" s="211" t="s">
        <v>656</v>
      </c>
      <c r="S18" s="212"/>
      <c r="T18" s="294"/>
      <c r="U18" s="294"/>
      <c r="V18" s="296"/>
      <c r="W18" s="212"/>
      <c r="X18" s="202">
        <v>2</v>
      </c>
      <c r="Y18" s="213"/>
      <c r="AA18" s="34">
        <f t="shared" si="0"/>
        <v>22</v>
      </c>
      <c r="AB18" s="34">
        <f t="shared" si="1"/>
        <v>11</v>
      </c>
    </row>
    <row r="19" spans="1:28" ht="12.75" customHeight="1">
      <c r="A19" s="210"/>
      <c r="B19" s="294" t="s">
        <v>611</v>
      </c>
      <c r="C19" s="294"/>
      <c r="D19" s="296"/>
      <c r="E19" s="212"/>
      <c r="F19" s="294" t="s">
        <v>604</v>
      </c>
      <c r="G19" s="294"/>
      <c r="H19" s="294"/>
      <c r="I19" s="294"/>
      <c r="J19" s="296"/>
      <c r="K19" s="212"/>
      <c r="L19" s="294" t="s">
        <v>628</v>
      </c>
      <c r="M19" s="294"/>
      <c r="N19" s="296"/>
      <c r="O19" s="212"/>
      <c r="P19" s="202">
        <v>8</v>
      </c>
      <c r="Q19" s="212"/>
      <c r="R19" s="211" t="s">
        <v>656</v>
      </c>
      <c r="S19" s="212"/>
      <c r="T19" s="294"/>
      <c r="U19" s="294"/>
      <c r="V19" s="296"/>
      <c r="W19" s="212"/>
      <c r="X19" s="202">
        <v>1</v>
      </c>
      <c r="Y19" s="213"/>
      <c r="AA19" s="34">
        <f t="shared" si="0"/>
        <v>8</v>
      </c>
      <c r="AB19" s="34">
        <f t="shared" si="1"/>
        <v>8</v>
      </c>
    </row>
    <row r="20" spans="1:28" ht="12.75" customHeight="1">
      <c r="A20" s="210"/>
      <c r="B20" s="294" t="s">
        <v>618</v>
      </c>
      <c r="C20" s="294"/>
      <c r="D20" s="296"/>
      <c r="E20" s="212"/>
      <c r="F20" s="294" t="s">
        <v>603</v>
      </c>
      <c r="G20" s="294"/>
      <c r="H20" s="294"/>
      <c r="I20" s="294"/>
      <c r="J20" s="296"/>
      <c r="K20" s="212"/>
      <c r="L20" s="294" t="s">
        <v>543</v>
      </c>
      <c r="M20" s="294"/>
      <c r="N20" s="296"/>
      <c r="O20" s="212"/>
      <c r="P20" s="202">
        <v>8</v>
      </c>
      <c r="Q20" s="212"/>
      <c r="R20" s="211">
        <v>8</v>
      </c>
      <c r="S20" s="212"/>
      <c r="T20" s="294"/>
      <c r="U20" s="294"/>
      <c r="V20" s="296"/>
      <c r="W20" s="212"/>
      <c r="X20" s="202">
        <v>2</v>
      </c>
      <c r="Y20" s="213"/>
      <c r="AA20" s="34">
        <f t="shared" si="0"/>
        <v>32</v>
      </c>
      <c r="AB20" s="34">
        <f t="shared" si="1"/>
        <v>16</v>
      </c>
    </row>
    <row r="21" spans="1:28" ht="14.25">
      <c r="A21" s="210"/>
      <c r="B21" s="294" t="s">
        <v>617</v>
      </c>
      <c r="C21" s="294"/>
      <c r="D21" s="296"/>
      <c r="E21" s="212"/>
      <c r="F21" s="294" t="s">
        <v>602</v>
      </c>
      <c r="G21" s="294"/>
      <c r="H21" s="294"/>
      <c r="I21" s="294"/>
      <c r="J21" s="296"/>
      <c r="K21" s="212"/>
      <c r="L21" s="294" t="s">
        <v>549</v>
      </c>
      <c r="M21" s="294"/>
      <c r="N21" s="296"/>
      <c r="O21" s="212"/>
      <c r="P21" s="202">
        <v>8</v>
      </c>
      <c r="Q21" s="212"/>
      <c r="R21" s="211">
        <v>12</v>
      </c>
      <c r="S21" s="212"/>
      <c r="T21" s="294"/>
      <c r="U21" s="294"/>
      <c r="V21" s="296"/>
      <c r="W21" s="212"/>
      <c r="X21" s="202">
        <v>2</v>
      </c>
      <c r="Y21" s="213"/>
      <c r="AA21" s="34">
        <f t="shared" si="0"/>
        <v>40</v>
      </c>
      <c r="AB21" s="34">
        <f t="shared" si="1"/>
        <v>20</v>
      </c>
    </row>
    <row r="22" spans="1:28" ht="14.25">
      <c r="A22" s="210"/>
      <c r="B22" s="294"/>
      <c r="C22" s="294"/>
      <c r="D22" s="296"/>
      <c r="E22" s="212"/>
      <c r="F22" s="294"/>
      <c r="G22" s="294"/>
      <c r="H22" s="294"/>
      <c r="I22" s="294"/>
      <c r="J22" s="296"/>
      <c r="K22" s="212"/>
      <c r="L22" s="294"/>
      <c r="M22" s="294"/>
      <c r="N22" s="296"/>
      <c r="O22" s="212"/>
      <c r="P22" s="202"/>
      <c r="Q22" s="212"/>
      <c r="R22" s="211"/>
      <c r="S22" s="212"/>
      <c r="T22" s="294"/>
      <c r="U22" s="294"/>
      <c r="V22" s="296"/>
      <c r="W22" s="212"/>
      <c r="X22" s="202"/>
      <c r="Y22" s="213"/>
      <c r="AA22" s="34">
        <f t="shared" si="0"/>
        <v>0</v>
      </c>
      <c r="AB22" s="34">
        <f t="shared" si="1"/>
        <v>0</v>
      </c>
    </row>
    <row r="23" spans="1:28" ht="14.25">
      <c r="A23" s="210"/>
      <c r="B23" s="294"/>
      <c r="C23" s="294"/>
      <c r="D23" s="296"/>
      <c r="E23" s="212"/>
      <c r="F23" s="294"/>
      <c r="G23" s="294"/>
      <c r="H23" s="294"/>
      <c r="I23" s="294"/>
      <c r="J23" s="296"/>
      <c r="K23" s="212"/>
      <c r="L23" s="294"/>
      <c r="M23" s="294"/>
      <c r="N23" s="296"/>
      <c r="O23" s="212"/>
      <c r="P23" s="202"/>
      <c r="Q23" s="212"/>
      <c r="R23" s="211"/>
      <c r="S23" s="212"/>
      <c r="T23" s="294"/>
      <c r="U23" s="294"/>
      <c r="V23" s="296"/>
      <c r="W23" s="212"/>
      <c r="X23" s="202"/>
      <c r="Y23" s="213"/>
      <c r="AA23" s="34">
        <f t="shared" si="0"/>
        <v>0</v>
      </c>
      <c r="AB23" s="34">
        <f t="shared" si="1"/>
        <v>0</v>
      </c>
    </row>
    <row r="24" spans="1:28" ht="14.25">
      <c r="A24" s="210"/>
      <c r="B24" s="294"/>
      <c r="C24" s="294"/>
      <c r="D24" s="296"/>
      <c r="E24" s="212"/>
      <c r="F24" s="294"/>
      <c r="G24" s="294"/>
      <c r="H24" s="294"/>
      <c r="I24" s="294"/>
      <c r="J24" s="296"/>
      <c r="K24" s="212"/>
      <c r="L24" s="294"/>
      <c r="M24" s="294"/>
      <c r="N24" s="296"/>
      <c r="O24" s="212"/>
      <c r="P24" s="202"/>
      <c r="Q24" s="212"/>
      <c r="R24" s="211"/>
      <c r="S24" s="212"/>
      <c r="T24" s="294"/>
      <c r="U24" s="294"/>
      <c r="V24" s="296"/>
      <c r="W24" s="212"/>
      <c r="X24" s="202"/>
      <c r="Y24" s="213"/>
      <c r="AA24" s="34">
        <f t="shared" si="0"/>
        <v>0</v>
      </c>
      <c r="AB24" s="34">
        <f t="shared" si="1"/>
        <v>0</v>
      </c>
    </row>
    <row r="25" spans="1:28" ht="14.25">
      <c r="A25" s="210"/>
      <c r="B25" s="294"/>
      <c r="C25" s="294"/>
      <c r="D25" s="296"/>
      <c r="E25" s="212"/>
      <c r="F25" s="294"/>
      <c r="G25" s="294"/>
      <c r="H25" s="294"/>
      <c r="I25" s="294"/>
      <c r="J25" s="296"/>
      <c r="K25" s="212"/>
      <c r="L25" s="294"/>
      <c r="M25" s="294"/>
      <c r="N25" s="296"/>
      <c r="O25" s="212"/>
      <c r="P25" s="202"/>
      <c r="Q25" s="212"/>
      <c r="R25" s="211"/>
      <c r="S25" s="212"/>
      <c r="T25" s="294"/>
      <c r="U25" s="294"/>
      <c r="V25" s="296"/>
      <c r="W25" s="212"/>
      <c r="X25" s="202"/>
      <c r="Y25" s="213"/>
      <c r="AA25" s="34">
        <f t="shared" si="0"/>
        <v>0</v>
      </c>
      <c r="AB25" s="34">
        <f t="shared" si="1"/>
        <v>0</v>
      </c>
    </row>
    <row r="26" spans="1:28" ht="15" customHeight="1">
      <c r="A26" s="210"/>
      <c r="B26" s="294"/>
      <c r="C26" s="294"/>
      <c r="D26" s="296"/>
      <c r="E26" s="212"/>
      <c r="F26" s="294"/>
      <c r="G26" s="294"/>
      <c r="H26" s="294"/>
      <c r="I26" s="294"/>
      <c r="J26" s="296"/>
      <c r="K26" s="212"/>
      <c r="L26" s="294"/>
      <c r="M26" s="294"/>
      <c r="N26" s="296"/>
      <c r="O26" s="212"/>
      <c r="P26" s="202"/>
      <c r="Q26" s="212"/>
      <c r="R26" s="211"/>
      <c r="S26" s="212"/>
      <c r="T26" s="294"/>
      <c r="U26" s="294"/>
      <c r="V26" s="296"/>
      <c r="W26" s="212"/>
      <c r="X26" s="202"/>
      <c r="Y26" s="213"/>
      <c r="AA26" s="34">
        <f t="shared" si="0"/>
        <v>0</v>
      </c>
      <c r="AB26" s="34">
        <f t="shared" si="1"/>
        <v>0</v>
      </c>
    </row>
    <row r="27" spans="1:28" ht="15.75" customHeight="1">
      <c r="A27" s="210"/>
      <c r="B27" s="294"/>
      <c r="C27" s="294"/>
      <c r="D27" s="296"/>
      <c r="E27" s="212"/>
      <c r="F27" s="294"/>
      <c r="G27" s="294"/>
      <c r="H27" s="294"/>
      <c r="I27" s="294"/>
      <c r="J27" s="296"/>
      <c r="K27" s="212"/>
      <c r="L27" s="294"/>
      <c r="M27" s="294"/>
      <c r="N27" s="296"/>
      <c r="O27" s="212"/>
      <c r="P27" s="202"/>
      <c r="Q27" s="212"/>
      <c r="R27" s="211"/>
      <c r="S27" s="212"/>
      <c r="T27" s="294"/>
      <c r="U27" s="294"/>
      <c r="V27" s="296"/>
      <c r="W27" s="212"/>
      <c r="X27" s="202"/>
      <c r="Y27" s="213"/>
      <c r="AA27" s="34">
        <f t="shared" si="0"/>
        <v>0</v>
      </c>
      <c r="AB27" s="34">
        <f t="shared" si="1"/>
        <v>0</v>
      </c>
    </row>
    <row r="28" spans="1:28" ht="12.75" customHeight="1">
      <c r="A28" s="210"/>
      <c r="B28" s="294"/>
      <c r="C28" s="294"/>
      <c r="D28" s="296"/>
      <c r="E28" s="212"/>
      <c r="F28" s="294"/>
      <c r="G28" s="294"/>
      <c r="H28" s="294"/>
      <c r="I28" s="294"/>
      <c r="J28" s="296"/>
      <c r="K28" s="212"/>
      <c r="L28" s="294"/>
      <c r="M28" s="294"/>
      <c r="N28" s="296"/>
      <c r="O28" s="212"/>
      <c r="P28" s="202"/>
      <c r="Q28" s="212"/>
      <c r="R28" s="211"/>
      <c r="S28" s="212"/>
      <c r="T28" s="294"/>
      <c r="U28" s="294"/>
      <c r="V28" s="296"/>
      <c r="W28" s="212"/>
      <c r="X28" s="202"/>
      <c r="Y28" s="213"/>
      <c r="AA28" s="34">
        <f t="shared" si="0"/>
        <v>0</v>
      </c>
      <c r="AB28" s="34">
        <f t="shared" si="1"/>
        <v>0</v>
      </c>
    </row>
    <row r="29" spans="1:28" ht="12.75" customHeight="1">
      <c r="A29" s="210"/>
      <c r="B29" s="294"/>
      <c r="C29" s="294"/>
      <c r="D29" s="296"/>
      <c r="E29" s="212"/>
      <c r="F29" s="294"/>
      <c r="G29" s="294"/>
      <c r="H29" s="294"/>
      <c r="I29" s="294"/>
      <c r="J29" s="296"/>
      <c r="K29" s="212"/>
      <c r="L29" s="294"/>
      <c r="M29" s="294"/>
      <c r="N29" s="296"/>
      <c r="O29" s="212"/>
      <c r="P29" s="202"/>
      <c r="Q29" s="212"/>
      <c r="R29" s="211"/>
      <c r="S29" s="212"/>
      <c r="T29" s="294"/>
      <c r="U29" s="294"/>
      <c r="V29" s="296"/>
      <c r="W29" s="212"/>
      <c r="X29" s="202"/>
      <c r="Y29" s="213"/>
      <c r="AA29" s="34">
        <f t="shared" si="0"/>
        <v>0</v>
      </c>
      <c r="AB29" s="34">
        <f t="shared" si="1"/>
        <v>0</v>
      </c>
    </row>
    <row r="30" spans="1:28" ht="14.25">
      <c r="A30" s="210"/>
      <c r="B30" s="294"/>
      <c r="C30" s="294"/>
      <c r="D30" s="296"/>
      <c r="E30" s="212"/>
      <c r="F30" s="294"/>
      <c r="G30" s="294"/>
      <c r="H30" s="294"/>
      <c r="I30" s="294"/>
      <c r="J30" s="296"/>
      <c r="K30" s="212"/>
      <c r="L30" s="294"/>
      <c r="M30" s="294"/>
      <c r="N30" s="296"/>
      <c r="O30" s="212"/>
      <c r="P30" s="202"/>
      <c r="Q30" s="212"/>
      <c r="R30" s="211"/>
      <c r="S30" s="212"/>
      <c r="T30" s="294"/>
      <c r="U30" s="294"/>
      <c r="V30" s="296"/>
      <c r="W30" s="212"/>
      <c r="X30" s="202"/>
      <c r="Y30" s="213"/>
      <c r="AA30" s="34">
        <f t="shared" si="0"/>
        <v>0</v>
      </c>
      <c r="AB30" s="34">
        <f t="shared" si="1"/>
        <v>0</v>
      </c>
    </row>
    <row r="31" spans="1:28" ht="14.25">
      <c r="A31" s="210"/>
      <c r="B31" s="294"/>
      <c r="C31" s="294"/>
      <c r="D31" s="296"/>
      <c r="E31" s="212"/>
      <c r="F31" s="294"/>
      <c r="G31" s="294"/>
      <c r="H31" s="294"/>
      <c r="I31" s="294"/>
      <c r="J31" s="296"/>
      <c r="K31" s="212"/>
      <c r="L31" s="294"/>
      <c r="M31" s="294"/>
      <c r="N31" s="296"/>
      <c r="O31" s="212"/>
      <c r="P31" s="202"/>
      <c r="Q31" s="212"/>
      <c r="R31" s="211"/>
      <c r="S31" s="212"/>
      <c r="T31" s="294"/>
      <c r="U31" s="294"/>
      <c r="V31" s="296"/>
      <c r="W31" s="212"/>
      <c r="X31" s="202"/>
      <c r="Y31" s="213"/>
      <c r="AA31" s="34">
        <f t="shared" si="0"/>
        <v>0</v>
      </c>
      <c r="AB31" s="34">
        <f t="shared" si="1"/>
        <v>0</v>
      </c>
    </row>
    <row r="32" spans="1:28" ht="14.25">
      <c r="A32" s="210"/>
      <c r="B32" s="294"/>
      <c r="C32" s="294"/>
      <c r="D32" s="296"/>
      <c r="E32" s="212"/>
      <c r="F32" s="294"/>
      <c r="G32" s="294"/>
      <c r="H32" s="294"/>
      <c r="I32" s="294"/>
      <c r="J32" s="296"/>
      <c r="K32" s="212"/>
      <c r="L32" s="294"/>
      <c r="M32" s="294"/>
      <c r="N32" s="296"/>
      <c r="O32" s="212"/>
      <c r="P32" s="202"/>
      <c r="Q32" s="212"/>
      <c r="R32" s="211"/>
      <c r="S32" s="212"/>
      <c r="T32" s="294"/>
      <c r="U32" s="294"/>
      <c r="V32" s="296"/>
      <c r="W32" s="212"/>
      <c r="X32" s="202"/>
      <c r="Y32" s="213"/>
      <c r="AA32" s="34">
        <f t="shared" si="0"/>
        <v>0</v>
      </c>
      <c r="AB32" s="34">
        <f t="shared" si="1"/>
        <v>0</v>
      </c>
    </row>
    <row r="33" spans="1:28" ht="14.25">
      <c r="A33" s="210"/>
      <c r="B33" s="294"/>
      <c r="C33" s="294"/>
      <c r="D33" s="296"/>
      <c r="E33" s="212"/>
      <c r="F33" s="294"/>
      <c r="G33" s="294"/>
      <c r="H33" s="294"/>
      <c r="I33" s="294"/>
      <c r="J33" s="296"/>
      <c r="K33" s="212"/>
      <c r="L33" s="294"/>
      <c r="M33" s="294"/>
      <c r="N33" s="296"/>
      <c r="O33" s="212"/>
      <c r="P33" s="202"/>
      <c r="Q33" s="212"/>
      <c r="R33" s="211"/>
      <c r="S33" s="212"/>
      <c r="T33" s="294"/>
      <c r="U33" s="294"/>
      <c r="V33" s="296"/>
      <c r="W33" s="212"/>
      <c r="X33" s="202"/>
      <c r="Y33" s="213"/>
      <c r="AA33" s="34">
        <f t="shared" si="0"/>
        <v>0</v>
      </c>
      <c r="AB33" s="34">
        <f t="shared" si="1"/>
        <v>0</v>
      </c>
    </row>
    <row r="34" spans="1:28" ht="14.25">
      <c r="A34" s="210"/>
      <c r="B34" s="294"/>
      <c r="C34" s="294"/>
      <c r="D34" s="296"/>
      <c r="E34" s="212"/>
      <c r="F34" s="294"/>
      <c r="G34" s="294"/>
      <c r="H34" s="294"/>
      <c r="I34" s="294"/>
      <c r="J34" s="296"/>
      <c r="K34" s="212"/>
      <c r="L34" s="294"/>
      <c r="M34" s="294"/>
      <c r="N34" s="296"/>
      <c r="O34" s="212"/>
      <c r="P34" s="202"/>
      <c r="Q34" s="212"/>
      <c r="R34" s="211"/>
      <c r="S34" s="212"/>
      <c r="T34" s="294"/>
      <c r="U34" s="294"/>
      <c r="V34" s="296"/>
      <c r="W34" s="212"/>
      <c r="X34" s="202"/>
      <c r="Y34" s="213"/>
      <c r="AA34" s="34">
        <f t="shared" si="0"/>
        <v>0</v>
      </c>
      <c r="AB34" s="34">
        <f t="shared" si="1"/>
        <v>0</v>
      </c>
    </row>
    <row r="35" spans="1:28" ht="12.75" customHeight="1">
      <c r="A35" s="210"/>
      <c r="B35" s="294"/>
      <c r="C35" s="294"/>
      <c r="D35" s="296"/>
      <c r="E35" s="212"/>
      <c r="F35" s="294"/>
      <c r="G35" s="294"/>
      <c r="H35" s="294"/>
      <c r="I35" s="294"/>
      <c r="J35" s="296"/>
      <c r="K35" s="212"/>
      <c r="L35" s="294"/>
      <c r="M35" s="294"/>
      <c r="N35" s="296"/>
      <c r="O35" s="212"/>
      <c r="P35" s="202"/>
      <c r="Q35" s="212"/>
      <c r="R35" s="211"/>
      <c r="S35" s="212"/>
      <c r="T35" s="294"/>
      <c r="U35" s="294"/>
      <c r="V35" s="296"/>
      <c r="W35" s="212"/>
      <c r="X35" s="202"/>
      <c r="Y35" s="213"/>
      <c r="AA35" s="34">
        <f t="shared" si="0"/>
        <v>0</v>
      </c>
      <c r="AB35" s="34">
        <f t="shared" si="1"/>
        <v>0</v>
      </c>
    </row>
    <row r="36" spans="1:28" ht="15" customHeight="1">
      <c r="A36" s="210"/>
      <c r="B36" s="294"/>
      <c r="C36" s="294"/>
      <c r="D36" s="296"/>
      <c r="E36" s="212"/>
      <c r="F36" s="294"/>
      <c r="G36" s="294"/>
      <c r="H36" s="294"/>
      <c r="I36" s="294"/>
      <c r="J36" s="296"/>
      <c r="K36" s="212"/>
      <c r="L36" s="294"/>
      <c r="M36" s="294"/>
      <c r="N36" s="296"/>
      <c r="O36" s="212"/>
      <c r="P36" s="202"/>
      <c r="Q36" s="212"/>
      <c r="R36" s="211"/>
      <c r="S36" s="212"/>
      <c r="T36" s="294"/>
      <c r="U36" s="294"/>
      <c r="V36" s="296"/>
      <c r="W36" s="212"/>
      <c r="X36" s="202"/>
      <c r="Y36" s="213"/>
      <c r="AA36" s="34">
        <f t="shared" si="0"/>
        <v>0</v>
      </c>
      <c r="AB36" s="34">
        <f t="shared" si="1"/>
        <v>0</v>
      </c>
    </row>
    <row r="37" spans="1:28" ht="12.75" customHeight="1">
      <c r="A37" s="210"/>
      <c r="B37" s="294"/>
      <c r="C37" s="294"/>
      <c r="D37" s="296"/>
      <c r="E37" s="212"/>
      <c r="F37" s="294"/>
      <c r="G37" s="294"/>
      <c r="H37" s="294"/>
      <c r="I37" s="294"/>
      <c r="J37" s="296"/>
      <c r="K37" s="212"/>
      <c r="L37" s="294"/>
      <c r="M37" s="294"/>
      <c r="N37" s="296"/>
      <c r="O37" s="212"/>
      <c r="P37" s="202"/>
      <c r="Q37" s="212"/>
      <c r="R37" s="211"/>
      <c r="S37" s="212"/>
      <c r="T37" s="294"/>
      <c r="U37" s="294"/>
      <c r="V37" s="296"/>
      <c r="W37" s="212"/>
      <c r="X37" s="202"/>
      <c r="Y37" s="213"/>
      <c r="AA37" s="34">
        <f t="shared" si="0"/>
        <v>0</v>
      </c>
      <c r="AB37" s="34">
        <f t="shared" si="1"/>
        <v>0</v>
      </c>
    </row>
    <row r="38" spans="1:28" ht="12.75" customHeight="1">
      <c r="A38" s="210"/>
      <c r="B38" s="294"/>
      <c r="C38" s="294"/>
      <c r="D38" s="296"/>
      <c r="E38" s="212"/>
      <c r="F38" s="294"/>
      <c r="G38" s="294"/>
      <c r="H38" s="294"/>
      <c r="I38" s="294"/>
      <c r="J38" s="296"/>
      <c r="K38" s="212"/>
      <c r="L38" s="294"/>
      <c r="M38" s="294"/>
      <c r="N38" s="296"/>
      <c r="O38" s="212"/>
      <c r="P38" s="202"/>
      <c r="Q38" s="212"/>
      <c r="R38" s="211"/>
      <c r="S38" s="212"/>
      <c r="T38" s="294"/>
      <c r="U38" s="294"/>
      <c r="V38" s="296"/>
      <c r="W38" s="212"/>
      <c r="X38" s="202"/>
      <c r="Y38" s="213"/>
      <c r="AA38" s="34">
        <f t="shared" si="0"/>
        <v>0</v>
      </c>
      <c r="AB38" s="34">
        <f t="shared" si="1"/>
        <v>0</v>
      </c>
    </row>
    <row r="39" spans="1:28" ht="14.25">
      <c r="A39" s="210"/>
      <c r="B39" s="294"/>
      <c r="C39" s="294"/>
      <c r="D39" s="296"/>
      <c r="E39" s="212"/>
      <c r="F39" s="294"/>
      <c r="G39" s="294"/>
      <c r="H39" s="294"/>
      <c r="I39" s="294"/>
      <c r="J39" s="296"/>
      <c r="K39" s="212"/>
      <c r="L39" s="294"/>
      <c r="M39" s="294"/>
      <c r="N39" s="296"/>
      <c r="O39" s="212"/>
      <c r="P39" s="202"/>
      <c r="Q39" s="212"/>
      <c r="R39" s="211"/>
      <c r="S39" s="212"/>
      <c r="T39" s="294"/>
      <c r="U39" s="294"/>
      <c r="V39" s="296"/>
      <c r="W39" s="212"/>
      <c r="X39" s="202"/>
      <c r="Y39" s="213"/>
      <c r="AA39" s="34">
        <f t="shared" si="0"/>
        <v>0</v>
      </c>
      <c r="AB39" s="34">
        <f t="shared" si="1"/>
        <v>0</v>
      </c>
    </row>
    <row r="40" spans="1:28" ht="14.25">
      <c r="A40" s="210"/>
      <c r="B40" s="294"/>
      <c r="C40" s="294"/>
      <c r="D40" s="296"/>
      <c r="E40" s="212"/>
      <c r="F40" s="294"/>
      <c r="G40" s="294"/>
      <c r="H40" s="294"/>
      <c r="I40" s="294"/>
      <c r="J40" s="296"/>
      <c r="K40" s="212"/>
      <c r="L40" s="294"/>
      <c r="M40" s="294"/>
      <c r="N40" s="296"/>
      <c r="O40" s="212"/>
      <c r="P40" s="202"/>
      <c r="Q40" s="212"/>
      <c r="R40" s="211"/>
      <c r="S40" s="212"/>
      <c r="T40" s="294"/>
      <c r="U40" s="294"/>
      <c r="V40" s="296"/>
      <c r="W40" s="212"/>
      <c r="X40" s="202"/>
      <c r="Y40" s="213"/>
      <c r="AA40" s="34">
        <f t="shared" si="0"/>
        <v>0</v>
      </c>
      <c r="AB40" s="34">
        <f t="shared" si="1"/>
        <v>0</v>
      </c>
    </row>
    <row r="41" spans="1:28" ht="14.25">
      <c r="A41" s="210"/>
      <c r="B41" s="294"/>
      <c r="C41" s="294"/>
      <c r="D41" s="296"/>
      <c r="E41" s="212"/>
      <c r="F41" s="294"/>
      <c r="G41" s="294"/>
      <c r="H41" s="294"/>
      <c r="I41" s="294"/>
      <c r="J41" s="296"/>
      <c r="K41" s="212"/>
      <c r="L41" s="294"/>
      <c r="M41" s="294"/>
      <c r="N41" s="296"/>
      <c r="O41" s="212"/>
      <c r="P41" s="202"/>
      <c r="Q41" s="212"/>
      <c r="R41" s="211"/>
      <c r="S41" s="212"/>
      <c r="T41" s="294"/>
      <c r="U41" s="294"/>
      <c r="V41" s="296"/>
      <c r="W41" s="212"/>
      <c r="X41" s="202"/>
      <c r="Y41" s="213"/>
      <c r="AA41" s="34">
        <f t="shared" si="0"/>
        <v>0</v>
      </c>
      <c r="AB41" s="34">
        <f t="shared" si="1"/>
        <v>0</v>
      </c>
    </row>
    <row r="42" spans="1:28" ht="14.25">
      <c r="A42" s="210"/>
      <c r="B42" s="294"/>
      <c r="C42" s="294"/>
      <c r="D42" s="296"/>
      <c r="E42" s="212"/>
      <c r="F42" s="294"/>
      <c r="G42" s="294"/>
      <c r="H42" s="294"/>
      <c r="I42" s="294"/>
      <c r="J42" s="296"/>
      <c r="K42" s="212"/>
      <c r="L42" s="294"/>
      <c r="M42" s="294"/>
      <c r="N42" s="296"/>
      <c r="O42" s="212"/>
      <c r="P42" s="202"/>
      <c r="Q42" s="212"/>
      <c r="R42" s="211"/>
      <c r="S42" s="212"/>
      <c r="T42" s="294"/>
      <c r="U42" s="294"/>
      <c r="V42" s="296"/>
      <c r="W42" s="212"/>
      <c r="X42" s="202"/>
      <c r="Y42" s="213"/>
      <c r="AA42" s="34">
        <f t="shared" si="0"/>
        <v>0</v>
      </c>
      <c r="AB42" s="34">
        <f t="shared" si="1"/>
        <v>0</v>
      </c>
    </row>
    <row r="43" spans="1:28" ht="14.25">
      <c r="A43" s="210"/>
      <c r="B43" s="294"/>
      <c r="C43" s="294"/>
      <c r="D43" s="296"/>
      <c r="E43" s="212"/>
      <c r="F43" s="294"/>
      <c r="G43" s="294"/>
      <c r="H43" s="294"/>
      <c r="I43" s="294"/>
      <c r="J43" s="296"/>
      <c r="K43" s="212"/>
      <c r="L43" s="294"/>
      <c r="M43" s="294"/>
      <c r="N43" s="296"/>
      <c r="O43" s="212"/>
      <c r="P43" s="202"/>
      <c r="Q43" s="212"/>
      <c r="R43" s="211"/>
      <c r="S43" s="212"/>
      <c r="T43" s="294"/>
      <c r="U43" s="294"/>
      <c r="V43" s="296"/>
      <c r="W43" s="212"/>
      <c r="X43" s="202"/>
      <c r="Y43" s="213"/>
      <c r="AA43" s="34">
        <f t="shared" si="0"/>
        <v>0</v>
      </c>
      <c r="AB43" s="34">
        <f t="shared" si="1"/>
        <v>0</v>
      </c>
    </row>
    <row r="44" spans="1:28" ht="15.75" customHeight="1">
      <c r="A44" s="210"/>
      <c r="B44" s="294"/>
      <c r="C44" s="294"/>
      <c r="D44" s="296"/>
      <c r="E44" s="212"/>
      <c r="F44" s="294"/>
      <c r="G44" s="294"/>
      <c r="H44" s="294"/>
      <c r="I44" s="294"/>
      <c r="J44" s="296"/>
      <c r="K44" s="212"/>
      <c r="L44" s="294"/>
      <c r="M44" s="294"/>
      <c r="N44" s="296"/>
      <c r="O44" s="212"/>
      <c r="P44" s="202"/>
      <c r="Q44" s="212"/>
      <c r="R44" s="211"/>
      <c r="S44" s="212"/>
      <c r="T44" s="294"/>
      <c r="U44" s="294"/>
      <c r="V44" s="296"/>
      <c r="W44" s="212"/>
      <c r="X44" s="202"/>
      <c r="Y44" s="213"/>
      <c r="AA44" s="34">
        <f t="shared" si="0"/>
        <v>0</v>
      </c>
      <c r="AB44" s="34">
        <f t="shared" si="1"/>
        <v>0</v>
      </c>
    </row>
    <row r="45" spans="1:28" ht="15" customHeight="1" thickBot="1">
      <c r="A45" s="214"/>
      <c r="B45" s="293"/>
      <c r="C45" s="293"/>
      <c r="D45" s="302"/>
      <c r="E45" s="216"/>
      <c r="F45" s="293"/>
      <c r="G45" s="293"/>
      <c r="H45" s="293"/>
      <c r="I45" s="293"/>
      <c r="J45" s="302"/>
      <c r="K45" s="216"/>
      <c r="L45" s="293"/>
      <c r="M45" s="293"/>
      <c r="N45" s="302"/>
      <c r="O45" s="216"/>
      <c r="P45" s="198"/>
      <c r="Q45" s="216"/>
      <c r="R45" s="215"/>
      <c r="S45" s="216"/>
      <c r="T45" s="293"/>
      <c r="U45" s="293"/>
      <c r="V45" s="302"/>
      <c r="W45" s="216"/>
      <c r="X45" s="198"/>
      <c r="Y45" s="217"/>
      <c r="AA45" s="34">
        <f t="shared" si="0"/>
        <v>0</v>
      </c>
      <c r="AB45" s="34">
        <f t="shared" si="1"/>
        <v>0</v>
      </c>
    </row>
    <row r="46" spans="1:28" ht="12.75" customHeight="1">
      <c r="A46" s="28"/>
      <c r="B46" s="300" t="s">
        <v>284</v>
      </c>
      <c r="C46" s="300"/>
      <c r="D46" s="300"/>
      <c r="E46" s="301"/>
      <c r="F46" s="301"/>
      <c r="G46" s="301"/>
      <c r="H46" s="301"/>
      <c r="I46" s="301"/>
      <c r="J46" s="301"/>
      <c r="K46" s="301"/>
      <c r="L46" s="301"/>
      <c r="M46" s="301"/>
      <c r="N46" s="301"/>
      <c r="O46" s="301"/>
      <c r="P46" s="301"/>
      <c r="Q46" s="301"/>
      <c r="R46" s="301"/>
      <c r="S46" s="301"/>
      <c r="T46" s="301"/>
      <c r="U46" s="301"/>
      <c r="V46" s="301"/>
      <c r="W46" s="301"/>
      <c r="X46" s="301"/>
      <c r="Y46" s="28"/>
      <c r="AA46" s="34" t="s">
        <v>332</v>
      </c>
      <c r="AB46" s="34" t="s">
        <v>331</v>
      </c>
    </row>
    <row r="47" spans="1:28" ht="14.25">
      <c r="A47" s="28"/>
      <c r="B47" s="300" t="s">
        <v>285</v>
      </c>
      <c r="C47" s="300"/>
      <c r="D47" s="300"/>
      <c r="E47" s="301"/>
      <c r="F47" s="301"/>
      <c r="G47" s="301"/>
      <c r="H47" s="301"/>
      <c r="I47" s="301"/>
      <c r="J47" s="301"/>
      <c r="K47" s="301"/>
      <c r="L47" s="301"/>
      <c r="M47" s="301"/>
      <c r="N47" s="301"/>
      <c r="O47" s="301"/>
      <c r="P47" s="301"/>
      <c r="Q47" s="301"/>
      <c r="R47" s="301"/>
      <c r="S47" s="301"/>
      <c r="T47" s="301"/>
      <c r="U47" s="301"/>
      <c r="V47" s="301"/>
      <c r="W47" s="301"/>
      <c r="X47" s="301"/>
      <c r="Y47" s="28"/>
      <c r="AA47" s="34">
        <f>SUM(AA3:AA45)</f>
        <v>392</v>
      </c>
      <c r="AB47" s="34">
        <v>0</v>
      </c>
    </row>
    <row r="48" spans="1:28" ht="14.25">
      <c r="A48" s="28"/>
      <c r="B48" s="101" t="s">
        <v>286</v>
      </c>
      <c r="C48" s="101"/>
      <c r="D48" s="101"/>
      <c r="E48" s="299"/>
      <c r="F48" s="299"/>
      <c r="G48" s="299"/>
      <c r="H48" s="299"/>
      <c r="I48" s="299"/>
      <c r="J48" s="299"/>
      <c r="K48" s="299"/>
      <c r="L48" s="299"/>
      <c r="M48" s="299"/>
      <c r="N48" s="299"/>
      <c r="O48" s="299"/>
      <c r="P48" s="299"/>
      <c r="Q48" s="299"/>
      <c r="R48" s="299"/>
      <c r="S48" s="299"/>
      <c r="T48" s="299"/>
      <c r="U48" s="299"/>
      <c r="V48" s="299"/>
      <c r="W48" s="299"/>
      <c r="X48" s="299"/>
      <c r="Y48" s="28"/>
      <c r="AA48" s="34" t="s">
        <v>358</v>
      </c>
      <c r="AB48" s="148">
        <f>AA47+AB47</f>
        <v>392</v>
      </c>
    </row>
  </sheetData>
  <mergeCells count="180">
    <mergeCell ref="B44:D44"/>
    <mergeCell ref="F44:J44"/>
    <mergeCell ref="L44:N44"/>
    <mergeCell ref="T44:V44"/>
    <mergeCell ref="B48:X48"/>
    <mergeCell ref="B47:X47"/>
    <mergeCell ref="B46:X46"/>
    <mergeCell ref="B45:D45"/>
    <mergeCell ref="F45:J45"/>
    <mergeCell ref="L45:N45"/>
    <mergeCell ref="T45:V45"/>
    <mergeCell ref="B43:D43"/>
    <mergeCell ref="F43:J43"/>
    <mergeCell ref="L43:N43"/>
    <mergeCell ref="T43:V43"/>
    <mergeCell ref="B42:D42"/>
    <mergeCell ref="F42:J42"/>
    <mergeCell ref="L42:N42"/>
    <mergeCell ref="T42:V42"/>
    <mergeCell ref="B41:D41"/>
    <mergeCell ref="F41:J41"/>
    <mergeCell ref="L41:N41"/>
    <mergeCell ref="T41:V41"/>
    <mergeCell ref="B40:D40"/>
    <mergeCell ref="F40:J40"/>
    <mergeCell ref="L40:N40"/>
    <mergeCell ref="T40:V40"/>
    <mergeCell ref="B39:D39"/>
    <mergeCell ref="F39:J39"/>
    <mergeCell ref="L39:N39"/>
    <mergeCell ref="T39:V39"/>
    <mergeCell ref="B38:D38"/>
    <mergeCell ref="F38:J38"/>
    <mergeCell ref="L38:N38"/>
    <mergeCell ref="T38:V38"/>
    <mergeCell ref="B37:D37"/>
    <mergeCell ref="F37:J37"/>
    <mergeCell ref="L37:N37"/>
    <mergeCell ref="T37:V37"/>
    <mergeCell ref="B36:D36"/>
    <mergeCell ref="F36:J36"/>
    <mergeCell ref="L36:N36"/>
    <mergeCell ref="T36:V36"/>
    <mergeCell ref="B35:D35"/>
    <mergeCell ref="F35:J35"/>
    <mergeCell ref="L35:N35"/>
    <mergeCell ref="T35:V35"/>
    <mergeCell ref="B34:D34"/>
    <mergeCell ref="F34:J34"/>
    <mergeCell ref="L34:N34"/>
    <mergeCell ref="T34:V34"/>
    <mergeCell ref="B33:D33"/>
    <mergeCell ref="F33:J33"/>
    <mergeCell ref="L33:N33"/>
    <mergeCell ref="T33:V33"/>
    <mergeCell ref="B32:D32"/>
    <mergeCell ref="F32:J32"/>
    <mergeCell ref="L32:N32"/>
    <mergeCell ref="T32:V32"/>
    <mergeCell ref="B31:D31"/>
    <mergeCell ref="F31:J31"/>
    <mergeCell ref="L31:N31"/>
    <mergeCell ref="T31:V31"/>
    <mergeCell ref="B30:D30"/>
    <mergeCell ref="F30:J30"/>
    <mergeCell ref="L30:N30"/>
    <mergeCell ref="T30:V30"/>
    <mergeCell ref="B29:D29"/>
    <mergeCell ref="F29:J29"/>
    <mergeCell ref="L29:N29"/>
    <mergeCell ref="T29:V29"/>
    <mergeCell ref="B28:D28"/>
    <mergeCell ref="F28:J28"/>
    <mergeCell ref="L28:N28"/>
    <mergeCell ref="T28:V28"/>
    <mergeCell ref="B27:D27"/>
    <mergeCell ref="F27:J27"/>
    <mergeCell ref="L27:N27"/>
    <mergeCell ref="T27:V27"/>
    <mergeCell ref="B2:D2"/>
    <mergeCell ref="F2:J2"/>
    <mergeCell ref="L2:N2"/>
    <mergeCell ref="T2:V2"/>
    <mergeCell ref="B3:D3"/>
    <mergeCell ref="F3:J3"/>
    <mergeCell ref="L3:N3"/>
    <mergeCell ref="T3:V3"/>
    <mergeCell ref="B4:D4"/>
    <mergeCell ref="F4:J4"/>
    <mergeCell ref="L4:N4"/>
    <mergeCell ref="T4:V4"/>
    <mergeCell ref="B5:D5"/>
    <mergeCell ref="F5:J5"/>
    <mergeCell ref="L5:N5"/>
    <mergeCell ref="T5:V5"/>
    <mergeCell ref="B6:D6"/>
    <mergeCell ref="F6:J6"/>
    <mergeCell ref="L6:N6"/>
    <mergeCell ref="T6:V6"/>
    <mergeCell ref="B7:D7"/>
    <mergeCell ref="F7:J7"/>
    <mergeCell ref="L7:N7"/>
    <mergeCell ref="T7:V7"/>
    <mergeCell ref="B8:D8"/>
    <mergeCell ref="F8:J8"/>
    <mergeCell ref="L8:N8"/>
    <mergeCell ref="T8:V8"/>
    <mergeCell ref="B9:D9"/>
    <mergeCell ref="F9:J9"/>
    <mergeCell ref="L9:N9"/>
    <mergeCell ref="T9:V9"/>
    <mergeCell ref="B10:D10"/>
    <mergeCell ref="F10:J10"/>
    <mergeCell ref="L10:N10"/>
    <mergeCell ref="T10:V10"/>
    <mergeCell ref="B11:D11"/>
    <mergeCell ref="F11:J11"/>
    <mergeCell ref="L11:N11"/>
    <mergeCell ref="T11:V11"/>
    <mergeCell ref="B12:D12"/>
    <mergeCell ref="F12:J12"/>
    <mergeCell ref="L12:N12"/>
    <mergeCell ref="T12:V12"/>
    <mergeCell ref="B13:D13"/>
    <mergeCell ref="F13:J13"/>
    <mergeCell ref="L13:N13"/>
    <mergeCell ref="T13:V13"/>
    <mergeCell ref="B14:D14"/>
    <mergeCell ref="F14:J14"/>
    <mergeCell ref="L14:N14"/>
    <mergeCell ref="T14:V14"/>
    <mergeCell ref="B15:D15"/>
    <mergeCell ref="F15:J15"/>
    <mergeCell ref="L15:N15"/>
    <mergeCell ref="T15:V15"/>
    <mergeCell ref="B16:D16"/>
    <mergeCell ref="F16:J16"/>
    <mergeCell ref="L16:N16"/>
    <mergeCell ref="T16:V16"/>
    <mergeCell ref="B17:D17"/>
    <mergeCell ref="F17:J17"/>
    <mergeCell ref="L17:N17"/>
    <mergeCell ref="T17:V17"/>
    <mergeCell ref="B18:D18"/>
    <mergeCell ref="F18:J18"/>
    <mergeCell ref="L18:N18"/>
    <mergeCell ref="T18:V18"/>
    <mergeCell ref="B19:D19"/>
    <mergeCell ref="F19:J19"/>
    <mergeCell ref="L19:N19"/>
    <mergeCell ref="T19:V19"/>
    <mergeCell ref="B20:D20"/>
    <mergeCell ref="F20:J20"/>
    <mergeCell ref="L20:N20"/>
    <mergeCell ref="T20:V20"/>
    <mergeCell ref="B21:D21"/>
    <mergeCell ref="F21:J21"/>
    <mergeCell ref="L21:N21"/>
    <mergeCell ref="T21:V21"/>
    <mergeCell ref="F23:J23"/>
    <mergeCell ref="L23:N23"/>
    <mergeCell ref="T23:V23"/>
    <mergeCell ref="B22:D22"/>
    <mergeCell ref="F22:J22"/>
    <mergeCell ref="L22:N22"/>
    <mergeCell ref="T22:V22"/>
    <mergeCell ref="A1:Y1"/>
    <mergeCell ref="B25:D25"/>
    <mergeCell ref="F25:J25"/>
    <mergeCell ref="L25:N25"/>
    <mergeCell ref="T25:V25"/>
    <mergeCell ref="B24:D24"/>
    <mergeCell ref="F24:J24"/>
    <mergeCell ref="L24:N24"/>
    <mergeCell ref="T24:V24"/>
    <mergeCell ref="B23:D23"/>
    <mergeCell ref="B26:D26"/>
    <mergeCell ref="F26:J26"/>
    <mergeCell ref="L26:N26"/>
    <mergeCell ref="T26:V26"/>
  </mergeCell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B48"/>
  <sheetViews>
    <sheetView workbookViewId="0" topLeftCell="A1">
      <selection activeCell="L15" sqref="A1:IV16384"/>
    </sheetView>
  </sheetViews>
  <sheetFormatPr defaultColWidth="9.33203125" defaultRowHeight="12.75"/>
  <cols>
    <col min="1" max="1" width="1.0078125" style="53" customWidth="1"/>
    <col min="2" max="2" width="6.66015625" style="53" customWidth="1"/>
    <col min="3" max="3" width="0.65625" style="53" customWidth="1"/>
    <col min="4" max="4" width="7" style="53" customWidth="1"/>
    <col min="5" max="5" width="0.65625" style="53" customWidth="1"/>
    <col min="6" max="6" width="6.83203125" style="53" customWidth="1"/>
    <col min="7" max="7" width="0.65625" style="53" customWidth="1"/>
    <col min="8" max="8" width="7.66015625" style="53" customWidth="1"/>
    <col min="9" max="9" width="0.82421875" style="53" customWidth="1"/>
    <col min="10" max="10" width="7.16015625" style="53" customWidth="1"/>
    <col min="11" max="11" width="0.65625" style="53" customWidth="1"/>
    <col min="12" max="12" width="7" style="53" customWidth="1"/>
    <col min="13" max="13" width="0.82421875" style="53" customWidth="1"/>
    <col min="14" max="14" width="4.66015625" style="53" customWidth="1"/>
    <col min="15" max="15" width="0.82421875" style="53" customWidth="1"/>
    <col min="16" max="16" width="5.66015625" style="53" customWidth="1"/>
    <col min="17" max="17" width="0.65625" style="53" customWidth="1"/>
    <col min="18" max="18" width="6" style="53" customWidth="1"/>
    <col min="19" max="19" width="0.65625" style="53" customWidth="1"/>
    <col min="20" max="20" width="7.33203125" style="53" customWidth="1"/>
    <col min="21" max="21" width="0.82421875" style="53" customWidth="1"/>
    <col min="22" max="22" width="15.16015625" style="53" customWidth="1"/>
    <col min="23" max="23" width="0.65625" style="53" customWidth="1"/>
    <col min="24" max="24" width="3.83203125" style="53" customWidth="1"/>
    <col min="25" max="25" width="0.65625" style="53" customWidth="1"/>
    <col min="26" max="26" width="0.82421875" style="53" customWidth="1"/>
    <col min="27" max="27" width="10.5" style="53" bestFit="1" customWidth="1"/>
    <col min="28" max="16384" width="9.33203125" style="53" customWidth="1"/>
  </cols>
  <sheetData>
    <row r="1" spans="1:25" ht="18.75" customHeight="1" thickBot="1">
      <c r="A1" s="119" t="s">
        <v>634</v>
      </c>
      <c r="B1" s="48"/>
      <c r="C1" s="48"/>
      <c r="D1" s="48"/>
      <c r="E1" s="48"/>
      <c r="F1" s="48"/>
      <c r="G1" s="48"/>
      <c r="H1" s="48"/>
      <c r="I1" s="48"/>
      <c r="J1" s="48"/>
      <c r="K1" s="48"/>
      <c r="L1" s="48"/>
      <c r="M1" s="48"/>
      <c r="N1" s="48"/>
      <c r="O1" s="48"/>
      <c r="P1" s="48"/>
      <c r="Q1" s="48"/>
      <c r="R1" s="48"/>
      <c r="S1" s="41"/>
      <c r="T1" s="41"/>
      <c r="U1" s="41"/>
      <c r="V1" s="41"/>
      <c r="W1" s="48"/>
      <c r="X1" s="48"/>
      <c r="Y1" s="297"/>
    </row>
    <row r="2" spans="1:28" ht="15.75" customHeight="1" thickBot="1">
      <c r="A2" s="203"/>
      <c r="B2" s="42" t="s">
        <v>279</v>
      </c>
      <c r="C2" s="42"/>
      <c r="D2" s="298"/>
      <c r="E2" s="209"/>
      <c r="F2" s="42" t="s">
        <v>280</v>
      </c>
      <c r="G2" s="42"/>
      <c r="H2" s="42"/>
      <c r="I2" s="42"/>
      <c r="J2" s="298"/>
      <c r="K2" s="209"/>
      <c r="L2" s="42" t="s">
        <v>331</v>
      </c>
      <c r="M2" s="42"/>
      <c r="N2" s="298"/>
      <c r="O2" s="209"/>
      <c r="P2" s="208" t="s">
        <v>281</v>
      </c>
      <c r="Q2" s="209"/>
      <c r="R2" s="170" t="s">
        <v>282</v>
      </c>
      <c r="S2" s="209"/>
      <c r="T2" s="42" t="s">
        <v>364</v>
      </c>
      <c r="U2" s="42"/>
      <c r="V2" s="298"/>
      <c r="W2" s="170"/>
      <c r="X2" s="170" t="s">
        <v>283</v>
      </c>
      <c r="Y2" s="197"/>
      <c r="AA2" s="34" t="s">
        <v>347</v>
      </c>
      <c r="AB2" s="34" t="s">
        <v>629</v>
      </c>
    </row>
    <row r="3" spans="1:28" ht="15" customHeight="1">
      <c r="A3" s="210"/>
      <c r="B3" s="294" t="s">
        <v>649</v>
      </c>
      <c r="C3" s="294"/>
      <c r="D3" s="296"/>
      <c r="E3" s="212"/>
      <c r="F3" s="294" t="s">
        <v>641</v>
      </c>
      <c r="G3" s="294"/>
      <c r="H3" s="294"/>
      <c r="I3" s="294"/>
      <c r="J3" s="296"/>
      <c r="K3" s="212"/>
      <c r="L3" s="294" t="s">
        <v>718</v>
      </c>
      <c r="M3" s="294"/>
      <c r="N3" s="296"/>
      <c r="O3" s="212"/>
      <c r="P3" s="202">
        <v>6</v>
      </c>
      <c r="Q3" s="212"/>
      <c r="R3" s="211">
        <v>10</v>
      </c>
      <c r="S3" s="212"/>
      <c r="T3" s="294" t="s">
        <v>654</v>
      </c>
      <c r="U3" s="294"/>
      <c r="V3" s="296"/>
      <c r="W3" s="212"/>
      <c r="X3" s="202">
        <v>1</v>
      </c>
      <c r="Y3" s="213"/>
      <c r="AA3" s="34">
        <f>(P3+IF(R3="専修",0,R3*3))*X3</f>
        <v>36</v>
      </c>
      <c r="AB3" s="34">
        <f>(P3+IF(R3="専修",0,R3*3))</f>
        <v>36</v>
      </c>
    </row>
    <row r="4" spans="1:28" ht="14.25" customHeight="1">
      <c r="A4" s="210"/>
      <c r="B4" s="294" t="s">
        <v>648</v>
      </c>
      <c r="C4" s="294"/>
      <c r="D4" s="296"/>
      <c r="E4" s="212"/>
      <c r="F4" s="294" t="s">
        <v>640</v>
      </c>
      <c r="G4" s="294"/>
      <c r="H4" s="294"/>
      <c r="I4" s="294"/>
      <c r="J4" s="296"/>
      <c r="K4" s="212"/>
      <c r="L4" s="294" t="s">
        <v>718</v>
      </c>
      <c r="M4" s="294"/>
      <c r="N4" s="296"/>
      <c r="O4" s="212"/>
      <c r="P4" s="202">
        <v>5</v>
      </c>
      <c r="Q4" s="212"/>
      <c r="R4" s="211" t="s">
        <v>656</v>
      </c>
      <c r="S4" s="212"/>
      <c r="T4" s="294"/>
      <c r="U4" s="294"/>
      <c r="V4" s="296"/>
      <c r="W4" s="212"/>
      <c r="X4" s="202">
        <v>1</v>
      </c>
      <c r="Y4" s="213"/>
      <c r="AA4" s="34">
        <f aca="true" t="shared" si="0" ref="AA4:AA45">(P4+IF(R4="専修",0,R4*3))*X4</f>
        <v>5</v>
      </c>
      <c r="AB4" s="34">
        <f aca="true" t="shared" si="1" ref="AB4:AB45">(P4+IF(R4="専修",0,R4*3))</f>
        <v>5</v>
      </c>
    </row>
    <row r="5" spans="1:28" ht="14.25" customHeight="1">
      <c r="A5" s="210"/>
      <c r="B5" s="294" t="s">
        <v>647</v>
      </c>
      <c r="C5" s="294"/>
      <c r="D5" s="296"/>
      <c r="E5" s="212"/>
      <c r="F5" s="294" t="s">
        <v>639</v>
      </c>
      <c r="G5" s="294"/>
      <c r="H5" s="294"/>
      <c r="I5" s="294"/>
      <c r="J5" s="296"/>
      <c r="K5" s="212"/>
      <c r="L5" s="294" t="s">
        <v>718</v>
      </c>
      <c r="M5" s="294"/>
      <c r="N5" s="296"/>
      <c r="O5" s="212"/>
      <c r="P5" s="202">
        <v>6</v>
      </c>
      <c r="Q5" s="212"/>
      <c r="R5" s="211" t="s">
        <v>656</v>
      </c>
      <c r="S5" s="212"/>
      <c r="T5" s="294"/>
      <c r="U5" s="294"/>
      <c r="V5" s="296"/>
      <c r="W5" s="212"/>
      <c r="X5" s="202">
        <v>1</v>
      </c>
      <c r="Y5" s="213"/>
      <c r="AA5" s="34">
        <f t="shared" si="0"/>
        <v>6</v>
      </c>
      <c r="AB5" s="34">
        <f t="shared" si="1"/>
        <v>6</v>
      </c>
    </row>
    <row r="6" spans="1:28" ht="14.25">
      <c r="A6" s="210"/>
      <c r="B6" s="294" t="s">
        <v>722</v>
      </c>
      <c r="C6" s="294"/>
      <c r="D6" s="296"/>
      <c r="E6" s="212"/>
      <c r="F6" s="294" t="s">
        <v>638</v>
      </c>
      <c r="G6" s="294"/>
      <c r="H6" s="294"/>
      <c r="I6" s="294"/>
      <c r="J6" s="296"/>
      <c r="K6" s="212"/>
      <c r="L6" s="294" t="s">
        <v>718</v>
      </c>
      <c r="M6" s="294"/>
      <c r="N6" s="296"/>
      <c r="O6" s="212"/>
      <c r="P6" s="202">
        <v>11</v>
      </c>
      <c r="Q6" s="212"/>
      <c r="R6" s="211" t="s">
        <v>656</v>
      </c>
      <c r="S6" s="212"/>
      <c r="T6" s="294"/>
      <c r="U6" s="294"/>
      <c r="V6" s="296"/>
      <c r="W6" s="212"/>
      <c r="X6" s="202">
        <v>1</v>
      </c>
      <c r="Y6" s="213"/>
      <c r="AA6" s="34">
        <f t="shared" si="0"/>
        <v>11</v>
      </c>
      <c r="AB6" s="34">
        <f t="shared" si="1"/>
        <v>11</v>
      </c>
    </row>
    <row r="7" spans="1:28" ht="14.25">
      <c r="A7" s="210"/>
      <c r="B7" s="294" t="s">
        <v>723</v>
      </c>
      <c r="C7" s="294"/>
      <c r="D7" s="296"/>
      <c r="E7" s="212"/>
      <c r="F7" s="294" t="s">
        <v>637</v>
      </c>
      <c r="G7" s="294"/>
      <c r="H7" s="294"/>
      <c r="I7" s="294"/>
      <c r="J7" s="296"/>
      <c r="K7" s="212"/>
      <c r="L7" s="294" t="s">
        <v>718</v>
      </c>
      <c r="M7" s="294"/>
      <c r="N7" s="296"/>
      <c r="O7" s="212"/>
      <c r="P7" s="202">
        <v>11</v>
      </c>
      <c r="Q7" s="212"/>
      <c r="R7" s="211" t="s">
        <v>656</v>
      </c>
      <c r="S7" s="212"/>
      <c r="T7" s="294"/>
      <c r="U7" s="294"/>
      <c r="V7" s="296"/>
      <c r="W7" s="212"/>
      <c r="X7" s="202">
        <v>1</v>
      </c>
      <c r="Y7" s="213"/>
      <c r="AA7" s="34">
        <f t="shared" si="0"/>
        <v>11</v>
      </c>
      <c r="AB7" s="34">
        <f t="shared" si="1"/>
        <v>11</v>
      </c>
    </row>
    <row r="8" spans="1:28" ht="13.5" customHeight="1">
      <c r="A8" s="210"/>
      <c r="B8" s="294" t="s">
        <v>653</v>
      </c>
      <c r="C8" s="294"/>
      <c r="D8" s="296"/>
      <c r="E8" s="212"/>
      <c r="F8" s="294" t="s">
        <v>646</v>
      </c>
      <c r="G8" s="294"/>
      <c r="H8" s="294"/>
      <c r="I8" s="294"/>
      <c r="J8" s="296"/>
      <c r="K8" s="212"/>
      <c r="L8" s="294" t="s">
        <v>719</v>
      </c>
      <c r="M8" s="294"/>
      <c r="N8" s="296"/>
      <c r="O8" s="212"/>
      <c r="P8" s="202">
        <v>6</v>
      </c>
      <c r="Q8" s="212"/>
      <c r="R8" s="211">
        <v>10</v>
      </c>
      <c r="S8" s="212"/>
      <c r="T8" s="294" t="s">
        <v>655</v>
      </c>
      <c r="U8" s="294"/>
      <c r="V8" s="296"/>
      <c r="W8" s="212"/>
      <c r="X8" s="202">
        <v>1</v>
      </c>
      <c r="Y8" s="213"/>
      <c r="AA8" s="34">
        <f t="shared" si="0"/>
        <v>36</v>
      </c>
      <c r="AB8" s="34">
        <f t="shared" si="1"/>
        <v>36</v>
      </c>
    </row>
    <row r="9" spans="1:28" ht="15" customHeight="1">
      <c r="A9" s="210"/>
      <c r="B9" s="294" t="s">
        <v>652</v>
      </c>
      <c r="C9" s="294"/>
      <c r="D9" s="296"/>
      <c r="E9" s="212"/>
      <c r="F9" s="294" t="s">
        <v>644</v>
      </c>
      <c r="G9" s="294"/>
      <c r="H9" s="294"/>
      <c r="I9" s="294"/>
      <c r="J9" s="296"/>
      <c r="K9" s="212"/>
      <c r="L9" s="294" t="s">
        <v>719</v>
      </c>
      <c r="M9" s="294"/>
      <c r="N9" s="296"/>
      <c r="O9" s="212"/>
      <c r="P9" s="202">
        <v>6</v>
      </c>
      <c r="Q9" s="212"/>
      <c r="R9" s="211">
        <v>5</v>
      </c>
      <c r="S9" s="212"/>
      <c r="T9" s="294"/>
      <c r="U9" s="294"/>
      <c r="V9" s="296"/>
      <c r="W9" s="212"/>
      <c r="X9" s="202">
        <v>1</v>
      </c>
      <c r="Y9" s="213"/>
      <c r="AA9" s="34">
        <f t="shared" si="0"/>
        <v>21</v>
      </c>
      <c r="AB9" s="34">
        <f t="shared" si="1"/>
        <v>21</v>
      </c>
    </row>
    <row r="10" spans="1:28" ht="15" customHeight="1">
      <c r="A10" s="210"/>
      <c r="B10" s="294" t="s">
        <v>651</v>
      </c>
      <c r="C10" s="294"/>
      <c r="D10" s="296"/>
      <c r="E10" s="212"/>
      <c r="F10" s="294" t="s">
        <v>643</v>
      </c>
      <c r="G10" s="294"/>
      <c r="H10" s="294"/>
      <c r="I10" s="294"/>
      <c r="J10" s="296"/>
      <c r="K10" s="212"/>
      <c r="L10" s="294" t="s">
        <v>720</v>
      </c>
      <c r="M10" s="294"/>
      <c r="N10" s="296"/>
      <c r="O10" s="212"/>
      <c r="P10" s="202">
        <v>9</v>
      </c>
      <c r="Q10" s="212"/>
      <c r="R10" s="211">
        <v>3</v>
      </c>
      <c r="S10" s="212"/>
      <c r="T10" s="294"/>
      <c r="U10" s="294"/>
      <c r="V10" s="296"/>
      <c r="W10" s="212"/>
      <c r="X10" s="202">
        <v>1</v>
      </c>
      <c r="Y10" s="213"/>
      <c r="AA10" s="34">
        <f t="shared" si="0"/>
        <v>18</v>
      </c>
      <c r="AB10" s="34">
        <f t="shared" si="1"/>
        <v>18</v>
      </c>
    </row>
    <row r="11" spans="1:28" ht="12.75" customHeight="1">
      <c r="A11" s="210"/>
      <c r="B11" s="294" t="s">
        <v>650</v>
      </c>
      <c r="C11" s="294"/>
      <c r="D11" s="296"/>
      <c r="E11" s="212"/>
      <c r="F11" s="294" t="s">
        <v>642</v>
      </c>
      <c r="G11" s="294"/>
      <c r="H11" s="294"/>
      <c r="I11" s="294"/>
      <c r="J11" s="296"/>
      <c r="K11" s="212"/>
      <c r="L11" s="294" t="s">
        <v>721</v>
      </c>
      <c r="M11" s="294"/>
      <c r="N11" s="296"/>
      <c r="O11" s="212"/>
      <c r="P11" s="202">
        <v>8</v>
      </c>
      <c r="Q11" s="212"/>
      <c r="R11" s="211">
        <v>4</v>
      </c>
      <c r="S11" s="212"/>
      <c r="T11" s="294"/>
      <c r="U11" s="294"/>
      <c r="V11" s="296"/>
      <c r="W11" s="212"/>
      <c r="X11" s="202">
        <v>1</v>
      </c>
      <c r="Y11" s="213"/>
      <c r="AA11" s="34">
        <f t="shared" si="0"/>
        <v>20</v>
      </c>
      <c r="AB11" s="34">
        <f t="shared" si="1"/>
        <v>20</v>
      </c>
    </row>
    <row r="12" spans="1:28" ht="14.25">
      <c r="A12" s="210"/>
      <c r="B12" s="294"/>
      <c r="C12" s="294"/>
      <c r="D12" s="296"/>
      <c r="E12" s="212"/>
      <c r="F12" s="294"/>
      <c r="G12" s="294"/>
      <c r="H12" s="294"/>
      <c r="I12" s="294"/>
      <c r="J12" s="296"/>
      <c r="K12" s="212"/>
      <c r="L12" s="294"/>
      <c r="M12" s="294"/>
      <c r="N12" s="296"/>
      <c r="O12" s="212"/>
      <c r="P12" s="202"/>
      <c r="Q12" s="212"/>
      <c r="R12" s="211"/>
      <c r="S12" s="212"/>
      <c r="T12" s="294"/>
      <c r="U12" s="294"/>
      <c r="V12" s="296"/>
      <c r="W12" s="212"/>
      <c r="X12" s="202"/>
      <c r="Y12" s="213"/>
      <c r="AA12" s="34">
        <f t="shared" si="0"/>
        <v>0</v>
      </c>
      <c r="AB12" s="34">
        <f t="shared" si="1"/>
        <v>0</v>
      </c>
    </row>
    <row r="13" spans="1:28" ht="14.25">
      <c r="A13" s="210"/>
      <c r="B13" s="294"/>
      <c r="C13" s="294"/>
      <c r="D13" s="296"/>
      <c r="E13" s="212"/>
      <c r="F13" s="294"/>
      <c r="G13" s="294"/>
      <c r="H13" s="294"/>
      <c r="I13" s="294"/>
      <c r="J13" s="296"/>
      <c r="K13" s="212"/>
      <c r="L13" s="294"/>
      <c r="M13" s="294"/>
      <c r="N13" s="296"/>
      <c r="O13" s="212"/>
      <c r="P13" s="202"/>
      <c r="Q13" s="212"/>
      <c r="R13" s="211"/>
      <c r="S13" s="212"/>
      <c r="T13" s="294"/>
      <c r="U13" s="294"/>
      <c r="V13" s="296"/>
      <c r="W13" s="212"/>
      <c r="X13" s="202"/>
      <c r="Y13" s="213"/>
      <c r="AA13" s="34">
        <f t="shared" si="0"/>
        <v>0</v>
      </c>
      <c r="AB13" s="34">
        <f t="shared" si="1"/>
        <v>0</v>
      </c>
    </row>
    <row r="14" spans="1:28" ht="13.5" customHeight="1" thickBot="1">
      <c r="A14" s="210"/>
      <c r="B14" s="294"/>
      <c r="C14" s="294"/>
      <c r="D14" s="296"/>
      <c r="E14" s="212"/>
      <c r="F14" s="294"/>
      <c r="G14" s="294"/>
      <c r="H14" s="294"/>
      <c r="I14" s="294"/>
      <c r="J14" s="296"/>
      <c r="K14" s="212"/>
      <c r="L14" s="294"/>
      <c r="M14" s="294"/>
      <c r="N14" s="296"/>
      <c r="O14" s="212"/>
      <c r="P14" s="202"/>
      <c r="Q14" s="212"/>
      <c r="R14" s="211"/>
      <c r="S14" s="212"/>
      <c r="T14" s="294"/>
      <c r="U14" s="294"/>
      <c r="V14" s="296"/>
      <c r="W14" s="212"/>
      <c r="X14" s="202"/>
      <c r="Y14" s="213"/>
      <c r="AA14" s="34">
        <f t="shared" si="0"/>
        <v>0</v>
      </c>
      <c r="AB14" s="34">
        <f t="shared" si="1"/>
        <v>0</v>
      </c>
    </row>
    <row r="15" spans="1:28" ht="17.25" thickBot="1">
      <c r="A15" s="218"/>
      <c r="B15" s="303" t="s">
        <v>279</v>
      </c>
      <c r="C15" s="303"/>
      <c r="D15" s="304"/>
      <c r="E15" s="220"/>
      <c r="F15" s="303" t="s">
        <v>280</v>
      </c>
      <c r="G15" s="303"/>
      <c r="H15" s="303"/>
      <c r="I15" s="303"/>
      <c r="J15" s="304"/>
      <c r="K15" s="220"/>
      <c r="L15" s="303" t="s">
        <v>331</v>
      </c>
      <c r="M15" s="303"/>
      <c r="N15" s="304"/>
      <c r="O15" s="220"/>
      <c r="P15" s="219" t="s">
        <v>281</v>
      </c>
      <c r="Q15" s="220"/>
      <c r="R15" s="127" t="s">
        <v>282</v>
      </c>
      <c r="S15" s="220"/>
      <c r="T15" s="303" t="s">
        <v>364</v>
      </c>
      <c r="U15" s="303"/>
      <c r="V15" s="304"/>
      <c r="W15" s="127"/>
      <c r="X15" s="127" t="s">
        <v>283</v>
      </c>
      <c r="Y15" s="221"/>
      <c r="AA15" s="34"/>
      <c r="AB15" s="34"/>
    </row>
    <row r="16" spans="1:28" ht="14.25">
      <c r="A16" s="210"/>
      <c r="B16" s="294" t="s">
        <v>682</v>
      </c>
      <c r="C16" s="294"/>
      <c r="D16" s="296"/>
      <c r="E16" s="212"/>
      <c r="F16" s="294" t="s">
        <v>661</v>
      </c>
      <c r="G16" s="294"/>
      <c r="H16" s="294"/>
      <c r="I16" s="294"/>
      <c r="J16" s="296"/>
      <c r="K16" s="212"/>
      <c r="L16" s="294" t="s">
        <v>697</v>
      </c>
      <c r="M16" s="294"/>
      <c r="N16" s="296"/>
      <c r="O16" s="212"/>
      <c r="P16" s="202">
        <v>13</v>
      </c>
      <c r="Q16" s="212"/>
      <c r="R16" s="211">
        <v>5</v>
      </c>
      <c r="S16" s="212"/>
      <c r="T16" s="294"/>
      <c r="U16" s="294"/>
      <c r="V16" s="296"/>
      <c r="W16" s="212"/>
      <c r="X16" s="202">
        <v>1</v>
      </c>
      <c r="Y16" s="213"/>
      <c r="AA16" s="34">
        <f t="shared" si="0"/>
        <v>28</v>
      </c>
      <c r="AB16" s="34">
        <f t="shared" si="1"/>
        <v>28</v>
      </c>
    </row>
    <row r="17" spans="1:28" ht="15" customHeight="1">
      <c r="A17" s="210"/>
      <c r="B17" s="294" t="s">
        <v>681</v>
      </c>
      <c r="C17" s="294"/>
      <c r="D17" s="296"/>
      <c r="E17" s="212"/>
      <c r="F17" s="294" t="s">
        <v>645</v>
      </c>
      <c r="G17" s="294"/>
      <c r="H17" s="294"/>
      <c r="I17" s="294"/>
      <c r="J17" s="296"/>
      <c r="K17" s="212"/>
      <c r="L17" s="294" t="s">
        <v>697</v>
      </c>
      <c r="M17" s="294"/>
      <c r="N17" s="296"/>
      <c r="O17" s="212"/>
      <c r="P17" s="202">
        <v>9</v>
      </c>
      <c r="Q17" s="212"/>
      <c r="R17" s="211" t="s">
        <v>656</v>
      </c>
      <c r="S17" s="212"/>
      <c r="T17" s="294"/>
      <c r="U17" s="294"/>
      <c r="V17" s="296"/>
      <c r="W17" s="212"/>
      <c r="X17" s="202">
        <v>1</v>
      </c>
      <c r="Y17" s="213"/>
      <c r="AA17" s="34">
        <f t="shared" si="0"/>
        <v>9</v>
      </c>
      <c r="AB17" s="34">
        <f t="shared" si="1"/>
        <v>9</v>
      </c>
    </row>
    <row r="18" spans="1:28" ht="12.75" customHeight="1">
      <c r="A18" s="210"/>
      <c r="B18" s="294" t="s">
        <v>680</v>
      </c>
      <c r="C18" s="294"/>
      <c r="D18" s="296"/>
      <c r="E18" s="212"/>
      <c r="F18" s="294" t="s">
        <v>660</v>
      </c>
      <c r="G18" s="294"/>
      <c r="H18" s="294"/>
      <c r="I18" s="294"/>
      <c r="J18" s="296"/>
      <c r="K18" s="212"/>
      <c r="L18" s="294" t="s">
        <v>697</v>
      </c>
      <c r="M18" s="294"/>
      <c r="N18" s="296"/>
      <c r="O18" s="212"/>
      <c r="P18" s="202">
        <v>11</v>
      </c>
      <c r="Q18" s="212"/>
      <c r="R18" s="211" t="s">
        <v>656</v>
      </c>
      <c r="S18" s="212"/>
      <c r="T18" s="294"/>
      <c r="U18" s="294"/>
      <c r="V18" s="296"/>
      <c r="W18" s="212"/>
      <c r="X18" s="202">
        <v>1</v>
      </c>
      <c r="Y18" s="213"/>
      <c r="AA18" s="34">
        <f t="shared" si="0"/>
        <v>11</v>
      </c>
      <c r="AB18" s="34">
        <f t="shared" si="1"/>
        <v>11</v>
      </c>
    </row>
    <row r="19" spans="1:28" ht="12.75" customHeight="1">
      <c r="A19" s="210"/>
      <c r="B19" s="294" t="s">
        <v>679</v>
      </c>
      <c r="C19" s="294"/>
      <c r="D19" s="296"/>
      <c r="E19" s="212"/>
      <c r="F19" s="294" t="s">
        <v>659</v>
      </c>
      <c r="G19" s="294"/>
      <c r="H19" s="294"/>
      <c r="I19" s="294"/>
      <c r="J19" s="296"/>
      <c r="K19" s="212"/>
      <c r="L19" s="294" t="s">
        <v>698</v>
      </c>
      <c r="M19" s="294"/>
      <c r="N19" s="296"/>
      <c r="O19" s="212"/>
      <c r="P19" s="202">
        <v>10</v>
      </c>
      <c r="Q19" s="212"/>
      <c r="R19" s="211">
        <v>4</v>
      </c>
      <c r="S19" s="212"/>
      <c r="T19" s="294"/>
      <c r="U19" s="294"/>
      <c r="V19" s="296"/>
      <c r="W19" s="212"/>
      <c r="X19" s="202">
        <v>1</v>
      </c>
      <c r="Y19" s="213"/>
      <c r="AA19" s="34">
        <f t="shared" si="0"/>
        <v>22</v>
      </c>
      <c r="AB19" s="34">
        <f t="shared" si="1"/>
        <v>22</v>
      </c>
    </row>
    <row r="20" spans="1:28" ht="12.75" customHeight="1">
      <c r="A20" s="210"/>
      <c r="B20" s="294" t="s">
        <v>678</v>
      </c>
      <c r="C20" s="294"/>
      <c r="D20" s="296"/>
      <c r="E20" s="212"/>
      <c r="F20" s="294" t="s">
        <v>658</v>
      </c>
      <c r="G20" s="294"/>
      <c r="H20" s="294"/>
      <c r="I20" s="294"/>
      <c r="J20" s="296"/>
      <c r="K20" s="212"/>
      <c r="L20" s="294" t="s">
        <v>698</v>
      </c>
      <c r="M20" s="294"/>
      <c r="N20" s="296"/>
      <c r="O20" s="212"/>
      <c r="P20" s="202">
        <v>6</v>
      </c>
      <c r="Q20" s="212"/>
      <c r="R20" s="211" t="s">
        <v>656</v>
      </c>
      <c r="S20" s="212"/>
      <c r="T20" s="294"/>
      <c r="U20" s="294"/>
      <c r="V20" s="296"/>
      <c r="W20" s="212"/>
      <c r="X20" s="202">
        <v>1</v>
      </c>
      <c r="Y20" s="213"/>
      <c r="AA20" s="34">
        <f t="shared" si="0"/>
        <v>6</v>
      </c>
      <c r="AB20" s="34">
        <f t="shared" si="1"/>
        <v>6</v>
      </c>
    </row>
    <row r="21" spans="1:28" ht="14.25">
      <c r="A21" s="210"/>
      <c r="B21" s="294" t="s">
        <v>724</v>
      </c>
      <c r="C21" s="294"/>
      <c r="D21" s="296"/>
      <c r="E21" s="212"/>
      <c r="F21" s="294" t="s">
        <v>657</v>
      </c>
      <c r="G21" s="294"/>
      <c r="H21" s="294"/>
      <c r="I21" s="294"/>
      <c r="J21" s="296"/>
      <c r="K21" s="212"/>
      <c r="L21" s="294" t="s">
        <v>699</v>
      </c>
      <c r="M21" s="294"/>
      <c r="N21" s="296"/>
      <c r="O21" s="212"/>
      <c r="P21" s="202">
        <v>10</v>
      </c>
      <c r="Q21" s="212"/>
      <c r="R21" s="211">
        <v>4</v>
      </c>
      <c r="S21" s="212"/>
      <c r="T21" s="294"/>
      <c r="U21" s="294"/>
      <c r="V21" s="296"/>
      <c r="W21" s="212"/>
      <c r="X21" s="202">
        <v>1</v>
      </c>
      <c r="Y21" s="213"/>
      <c r="AA21" s="34">
        <f t="shared" si="0"/>
        <v>22</v>
      </c>
      <c r="AB21" s="34">
        <f t="shared" si="1"/>
        <v>22</v>
      </c>
    </row>
    <row r="22" spans="1:28" ht="14.25">
      <c r="A22" s="210"/>
      <c r="B22" s="294" t="s">
        <v>679</v>
      </c>
      <c r="C22" s="294"/>
      <c r="D22" s="296"/>
      <c r="E22" s="212"/>
      <c r="F22" s="294" t="s">
        <v>667</v>
      </c>
      <c r="G22" s="294"/>
      <c r="H22" s="294"/>
      <c r="I22" s="294"/>
      <c r="J22" s="296"/>
      <c r="K22" s="212"/>
      <c r="L22" s="294" t="s">
        <v>700</v>
      </c>
      <c r="M22" s="294"/>
      <c r="N22" s="296"/>
      <c r="O22" s="212"/>
      <c r="P22" s="202">
        <v>6</v>
      </c>
      <c r="Q22" s="212"/>
      <c r="R22" s="211" t="s">
        <v>656</v>
      </c>
      <c r="S22" s="212"/>
      <c r="T22" s="294" t="s">
        <v>706</v>
      </c>
      <c r="U22" s="294"/>
      <c r="V22" s="296"/>
      <c r="W22" s="212"/>
      <c r="X22" s="202">
        <v>1</v>
      </c>
      <c r="Y22" s="213"/>
      <c r="AA22" s="34">
        <f t="shared" si="0"/>
        <v>6</v>
      </c>
      <c r="AB22" s="34">
        <f t="shared" si="1"/>
        <v>6</v>
      </c>
    </row>
    <row r="23" spans="1:28" ht="14.25">
      <c r="A23" s="210"/>
      <c r="B23" s="294" t="s">
        <v>687</v>
      </c>
      <c r="C23" s="294"/>
      <c r="D23" s="296"/>
      <c r="E23" s="212"/>
      <c r="F23" s="294" t="s">
        <v>666</v>
      </c>
      <c r="G23" s="294"/>
      <c r="H23" s="294"/>
      <c r="I23" s="294"/>
      <c r="J23" s="296"/>
      <c r="K23" s="212"/>
      <c r="L23" s="294" t="s">
        <v>700</v>
      </c>
      <c r="M23" s="294"/>
      <c r="N23" s="296"/>
      <c r="O23" s="212"/>
      <c r="P23" s="202">
        <v>7</v>
      </c>
      <c r="Q23" s="212"/>
      <c r="R23" s="211" t="s">
        <v>656</v>
      </c>
      <c r="S23" s="212"/>
      <c r="T23" s="294" t="s">
        <v>707</v>
      </c>
      <c r="U23" s="294"/>
      <c r="V23" s="296"/>
      <c r="W23" s="212"/>
      <c r="X23" s="202">
        <v>1</v>
      </c>
      <c r="Y23" s="213"/>
      <c r="AA23" s="34">
        <f t="shared" si="0"/>
        <v>7</v>
      </c>
      <c r="AB23" s="34">
        <f t="shared" si="1"/>
        <v>7</v>
      </c>
    </row>
    <row r="24" spans="1:28" ht="14.25">
      <c r="A24" s="210"/>
      <c r="B24" s="294" t="s">
        <v>686</v>
      </c>
      <c r="C24" s="294"/>
      <c r="D24" s="296"/>
      <c r="E24" s="212"/>
      <c r="F24" s="294" t="s">
        <v>665</v>
      </c>
      <c r="G24" s="294"/>
      <c r="H24" s="294"/>
      <c r="I24" s="294"/>
      <c r="J24" s="296"/>
      <c r="K24" s="212"/>
      <c r="L24" s="294" t="s">
        <v>700</v>
      </c>
      <c r="M24" s="294"/>
      <c r="N24" s="296"/>
      <c r="O24" s="212"/>
      <c r="P24" s="202">
        <v>5</v>
      </c>
      <c r="Q24" s="212"/>
      <c r="R24" s="211" t="s">
        <v>656</v>
      </c>
      <c r="S24" s="212"/>
      <c r="T24" s="294" t="s">
        <v>708</v>
      </c>
      <c r="U24" s="294"/>
      <c r="V24" s="296"/>
      <c r="W24" s="212"/>
      <c r="X24" s="202">
        <v>1</v>
      </c>
      <c r="Y24" s="213"/>
      <c r="AA24" s="34">
        <f t="shared" si="0"/>
        <v>5</v>
      </c>
      <c r="AB24" s="34">
        <f t="shared" si="1"/>
        <v>5</v>
      </c>
    </row>
    <row r="25" spans="1:28" ht="14.25">
      <c r="A25" s="210"/>
      <c r="B25" s="294" t="s">
        <v>685</v>
      </c>
      <c r="C25" s="294"/>
      <c r="D25" s="296"/>
      <c r="E25" s="212"/>
      <c r="F25" s="294" t="s">
        <v>664</v>
      </c>
      <c r="G25" s="294"/>
      <c r="H25" s="294"/>
      <c r="I25" s="294"/>
      <c r="J25" s="296"/>
      <c r="K25" s="212"/>
      <c r="L25" s="294" t="s">
        <v>700</v>
      </c>
      <c r="M25" s="294"/>
      <c r="N25" s="296"/>
      <c r="O25" s="212"/>
      <c r="P25" s="202">
        <v>11</v>
      </c>
      <c r="Q25" s="212"/>
      <c r="R25" s="211">
        <v>4</v>
      </c>
      <c r="S25" s="212"/>
      <c r="T25" s="294" t="s">
        <v>709</v>
      </c>
      <c r="U25" s="294"/>
      <c r="V25" s="296"/>
      <c r="W25" s="212"/>
      <c r="X25" s="202">
        <v>1</v>
      </c>
      <c r="Y25" s="213"/>
      <c r="AA25" s="34">
        <f t="shared" si="0"/>
        <v>23</v>
      </c>
      <c r="AB25" s="34">
        <f t="shared" si="1"/>
        <v>23</v>
      </c>
    </row>
    <row r="26" spans="1:28" ht="15" customHeight="1">
      <c r="A26" s="210"/>
      <c r="B26" s="294" t="s">
        <v>684</v>
      </c>
      <c r="C26" s="294"/>
      <c r="D26" s="296"/>
      <c r="E26" s="212"/>
      <c r="F26" s="294" t="s">
        <v>663</v>
      </c>
      <c r="G26" s="294"/>
      <c r="H26" s="294"/>
      <c r="I26" s="294"/>
      <c r="J26" s="296"/>
      <c r="K26" s="212"/>
      <c r="L26" s="294" t="s">
        <v>701</v>
      </c>
      <c r="M26" s="294"/>
      <c r="N26" s="296"/>
      <c r="O26" s="212"/>
      <c r="P26" s="202">
        <v>7</v>
      </c>
      <c r="Q26" s="212"/>
      <c r="R26" s="211" t="s">
        <v>656</v>
      </c>
      <c r="S26" s="212"/>
      <c r="T26" s="294" t="s">
        <v>710</v>
      </c>
      <c r="U26" s="294"/>
      <c r="V26" s="296"/>
      <c r="W26" s="212"/>
      <c r="X26" s="202">
        <v>1</v>
      </c>
      <c r="Y26" s="213"/>
      <c r="AA26" s="34">
        <f t="shared" si="0"/>
        <v>7</v>
      </c>
      <c r="AB26" s="34">
        <f t="shared" si="1"/>
        <v>7</v>
      </c>
    </row>
    <row r="27" spans="1:28" ht="15.75" customHeight="1">
      <c r="A27" s="210"/>
      <c r="B27" s="294" t="s">
        <v>683</v>
      </c>
      <c r="C27" s="294"/>
      <c r="D27" s="296"/>
      <c r="E27" s="212"/>
      <c r="F27" s="294" t="s">
        <v>662</v>
      </c>
      <c r="G27" s="294"/>
      <c r="H27" s="294"/>
      <c r="I27" s="294"/>
      <c r="J27" s="296"/>
      <c r="K27" s="212"/>
      <c r="L27" s="294" t="s">
        <v>701</v>
      </c>
      <c r="M27" s="294"/>
      <c r="N27" s="296"/>
      <c r="O27" s="212"/>
      <c r="P27" s="202">
        <v>6</v>
      </c>
      <c r="Q27" s="212"/>
      <c r="R27" s="211" t="s">
        <v>656</v>
      </c>
      <c r="S27" s="212"/>
      <c r="T27" s="294" t="s">
        <v>711</v>
      </c>
      <c r="U27" s="294"/>
      <c r="V27" s="296"/>
      <c r="W27" s="212"/>
      <c r="X27" s="202">
        <v>1</v>
      </c>
      <c r="Y27" s="213"/>
      <c r="AA27" s="34">
        <f t="shared" si="0"/>
        <v>6</v>
      </c>
      <c r="AB27" s="34">
        <f t="shared" si="1"/>
        <v>6</v>
      </c>
    </row>
    <row r="28" spans="1:28" ht="12.75" customHeight="1">
      <c r="A28" s="210"/>
      <c r="B28" s="294" t="s">
        <v>692</v>
      </c>
      <c r="C28" s="294"/>
      <c r="D28" s="296"/>
      <c r="E28" s="212"/>
      <c r="F28" s="294" t="s">
        <v>672</v>
      </c>
      <c r="G28" s="294"/>
      <c r="H28" s="294"/>
      <c r="I28" s="294"/>
      <c r="J28" s="296"/>
      <c r="K28" s="212"/>
      <c r="L28" s="294" t="s">
        <v>702</v>
      </c>
      <c r="M28" s="294"/>
      <c r="N28" s="296"/>
      <c r="O28" s="212"/>
      <c r="P28" s="202">
        <v>6</v>
      </c>
      <c r="Q28" s="212"/>
      <c r="R28" s="211" t="s">
        <v>656</v>
      </c>
      <c r="S28" s="212"/>
      <c r="T28" s="294" t="s">
        <v>713</v>
      </c>
      <c r="U28" s="294"/>
      <c r="V28" s="296"/>
      <c r="W28" s="212"/>
      <c r="X28" s="202">
        <v>1</v>
      </c>
      <c r="Y28" s="213"/>
      <c r="AA28" s="34">
        <f t="shared" si="0"/>
        <v>6</v>
      </c>
      <c r="AB28" s="34">
        <f t="shared" si="1"/>
        <v>6</v>
      </c>
    </row>
    <row r="29" spans="1:28" ht="12.75" customHeight="1">
      <c r="A29" s="210"/>
      <c r="B29" s="294" t="s">
        <v>679</v>
      </c>
      <c r="C29" s="294"/>
      <c r="D29" s="296"/>
      <c r="E29" s="212"/>
      <c r="F29" s="294" t="s">
        <v>671</v>
      </c>
      <c r="G29" s="294"/>
      <c r="H29" s="294"/>
      <c r="I29" s="294"/>
      <c r="J29" s="296"/>
      <c r="K29" s="212"/>
      <c r="L29" s="294" t="s">
        <v>702</v>
      </c>
      <c r="M29" s="294"/>
      <c r="N29" s="296"/>
      <c r="O29" s="212"/>
      <c r="P29" s="202">
        <v>7</v>
      </c>
      <c r="Q29" s="212"/>
      <c r="R29" s="211" t="s">
        <v>656</v>
      </c>
      <c r="S29" s="212"/>
      <c r="T29" s="294" t="s">
        <v>712</v>
      </c>
      <c r="U29" s="294"/>
      <c r="V29" s="296"/>
      <c r="W29" s="212"/>
      <c r="X29" s="202">
        <v>1</v>
      </c>
      <c r="Y29" s="213"/>
      <c r="AA29" s="34">
        <f t="shared" si="0"/>
        <v>7</v>
      </c>
      <c r="AB29" s="34">
        <f t="shared" si="1"/>
        <v>7</v>
      </c>
    </row>
    <row r="30" spans="1:28" ht="14.25">
      <c r="A30" s="210"/>
      <c r="B30" s="294" t="s">
        <v>691</v>
      </c>
      <c r="C30" s="294"/>
      <c r="D30" s="296"/>
      <c r="E30" s="212"/>
      <c r="F30" s="294" t="s">
        <v>670</v>
      </c>
      <c r="G30" s="294"/>
      <c r="H30" s="294"/>
      <c r="I30" s="294"/>
      <c r="J30" s="296"/>
      <c r="K30" s="212"/>
      <c r="L30" s="294" t="s">
        <v>702</v>
      </c>
      <c r="M30" s="294"/>
      <c r="N30" s="296"/>
      <c r="O30" s="212"/>
      <c r="P30" s="202">
        <v>12</v>
      </c>
      <c r="Q30" s="212"/>
      <c r="R30" s="211" t="s">
        <v>656</v>
      </c>
      <c r="S30" s="212"/>
      <c r="T30" s="294" t="s">
        <v>714</v>
      </c>
      <c r="U30" s="294"/>
      <c r="V30" s="296"/>
      <c r="W30" s="212"/>
      <c r="X30" s="202">
        <v>1</v>
      </c>
      <c r="Y30" s="213"/>
      <c r="AA30" s="34">
        <f t="shared" si="0"/>
        <v>12</v>
      </c>
      <c r="AB30" s="34">
        <f t="shared" si="1"/>
        <v>12</v>
      </c>
    </row>
    <row r="31" spans="1:28" ht="14.25">
      <c r="A31" s="210"/>
      <c r="B31" s="294" t="s">
        <v>690</v>
      </c>
      <c r="C31" s="294"/>
      <c r="D31" s="296"/>
      <c r="E31" s="212"/>
      <c r="F31" s="294" t="s">
        <v>669</v>
      </c>
      <c r="G31" s="294"/>
      <c r="H31" s="294"/>
      <c r="I31" s="294"/>
      <c r="J31" s="296"/>
      <c r="K31" s="212"/>
      <c r="L31" s="294" t="s">
        <v>703</v>
      </c>
      <c r="M31" s="294"/>
      <c r="N31" s="296"/>
      <c r="O31" s="212"/>
      <c r="P31" s="202">
        <v>7</v>
      </c>
      <c r="Q31" s="212"/>
      <c r="R31" s="211" t="s">
        <v>656</v>
      </c>
      <c r="S31" s="212"/>
      <c r="T31" s="294"/>
      <c r="U31" s="294"/>
      <c r="V31" s="296"/>
      <c r="W31" s="212"/>
      <c r="X31" s="202">
        <v>1</v>
      </c>
      <c r="Y31" s="213"/>
      <c r="AA31" s="34">
        <f t="shared" si="0"/>
        <v>7</v>
      </c>
      <c r="AB31" s="34">
        <f t="shared" si="1"/>
        <v>7</v>
      </c>
    </row>
    <row r="32" spans="1:28" ht="14.25">
      <c r="A32" s="210"/>
      <c r="B32" s="294" t="s">
        <v>689</v>
      </c>
      <c r="C32" s="294"/>
      <c r="D32" s="296"/>
      <c r="E32" s="212"/>
      <c r="F32" s="294" t="s">
        <v>668</v>
      </c>
      <c r="G32" s="294"/>
      <c r="H32" s="294"/>
      <c r="I32" s="294"/>
      <c r="J32" s="296"/>
      <c r="K32" s="212"/>
      <c r="L32" s="294" t="s">
        <v>704</v>
      </c>
      <c r="M32" s="294"/>
      <c r="N32" s="296"/>
      <c r="O32" s="212"/>
      <c r="P32" s="202">
        <v>10</v>
      </c>
      <c r="Q32" s="212"/>
      <c r="R32" s="211" t="s">
        <v>656</v>
      </c>
      <c r="S32" s="212"/>
      <c r="T32" s="294"/>
      <c r="U32" s="294"/>
      <c r="V32" s="296"/>
      <c r="W32" s="212"/>
      <c r="X32" s="202">
        <v>1</v>
      </c>
      <c r="Y32" s="213"/>
      <c r="AA32" s="34">
        <f t="shared" si="0"/>
        <v>10</v>
      </c>
      <c r="AB32" s="34">
        <f t="shared" si="1"/>
        <v>10</v>
      </c>
    </row>
    <row r="33" spans="1:28" ht="14.25">
      <c r="A33" s="210"/>
      <c r="B33" s="294" t="s">
        <v>688</v>
      </c>
      <c r="C33" s="294"/>
      <c r="D33" s="296"/>
      <c r="E33" s="212"/>
      <c r="F33" s="294" t="s">
        <v>677</v>
      </c>
      <c r="G33" s="294"/>
      <c r="H33" s="294"/>
      <c r="I33" s="294"/>
      <c r="J33" s="296"/>
      <c r="K33" s="212"/>
      <c r="L33" s="294" t="s">
        <v>705</v>
      </c>
      <c r="M33" s="294"/>
      <c r="N33" s="296"/>
      <c r="O33" s="212"/>
      <c r="P33" s="202">
        <v>8</v>
      </c>
      <c r="Q33" s="212"/>
      <c r="R33" s="211" t="s">
        <v>656</v>
      </c>
      <c r="S33" s="212"/>
      <c r="T33" s="294" t="s">
        <v>715</v>
      </c>
      <c r="U33" s="294"/>
      <c r="V33" s="296"/>
      <c r="W33" s="212"/>
      <c r="X33" s="202">
        <v>1</v>
      </c>
      <c r="Y33" s="213"/>
      <c r="AA33" s="34">
        <f t="shared" si="0"/>
        <v>8</v>
      </c>
      <c r="AB33" s="34">
        <f t="shared" si="1"/>
        <v>8</v>
      </c>
    </row>
    <row r="34" spans="1:28" ht="14.25">
      <c r="A34" s="210"/>
      <c r="B34" s="294"/>
      <c r="C34" s="294"/>
      <c r="D34" s="296"/>
      <c r="E34" s="212"/>
      <c r="F34" s="294"/>
      <c r="G34" s="294"/>
      <c r="H34" s="294"/>
      <c r="I34" s="294"/>
      <c r="J34" s="296"/>
      <c r="K34" s="212"/>
      <c r="L34" s="294"/>
      <c r="M34" s="294"/>
      <c r="N34" s="296"/>
      <c r="O34" s="212"/>
      <c r="P34" s="202"/>
      <c r="Q34" s="212"/>
      <c r="R34" s="211"/>
      <c r="S34" s="212"/>
      <c r="T34" s="294"/>
      <c r="U34" s="294"/>
      <c r="V34" s="296"/>
      <c r="W34" s="212"/>
      <c r="X34" s="202"/>
      <c r="Y34" s="213"/>
      <c r="AA34" s="34">
        <f t="shared" si="0"/>
        <v>0</v>
      </c>
      <c r="AB34" s="34">
        <f t="shared" si="1"/>
        <v>0</v>
      </c>
    </row>
    <row r="35" spans="1:28" ht="12.75" customHeight="1">
      <c r="A35" s="210"/>
      <c r="B35" s="294"/>
      <c r="C35" s="294"/>
      <c r="D35" s="296"/>
      <c r="E35" s="212"/>
      <c r="F35" s="294"/>
      <c r="G35" s="294"/>
      <c r="H35" s="294"/>
      <c r="I35" s="294"/>
      <c r="J35" s="296"/>
      <c r="K35" s="212"/>
      <c r="L35" s="294"/>
      <c r="M35" s="294"/>
      <c r="N35" s="296"/>
      <c r="O35" s="212"/>
      <c r="P35" s="202"/>
      <c r="Q35" s="212"/>
      <c r="R35" s="211"/>
      <c r="S35" s="212"/>
      <c r="T35" s="294"/>
      <c r="U35" s="294"/>
      <c r="V35" s="296"/>
      <c r="W35" s="212"/>
      <c r="X35" s="202"/>
      <c r="Y35" s="213"/>
      <c r="AA35" s="34">
        <f t="shared" si="0"/>
        <v>0</v>
      </c>
      <c r="AB35" s="34">
        <f t="shared" si="1"/>
        <v>0</v>
      </c>
    </row>
    <row r="36" spans="1:28" ht="15" customHeight="1">
      <c r="A36" s="210"/>
      <c r="B36" s="294"/>
      <c r="C36" s="294"/>
      <c r="D36" s="296"/>
      <c r="E36" s="212"/>
      <c r="F36" s="294"/>
      <c r="G36" s="294"/>
      <c r="H36" s="294"/>
      <c r="I36" s="294"/>
      <c r="J36" s="296"/>
      <c r="K36" s="212"/>
      <c r="L36" s="294"/>
      <c r="M36" s="294"/>
      <c r="N36" s="296"/>
      <c r="O36" s="212"/>
      <c r="P36" s="202"/>
      <c r="Q36" s="212"/>
      <c r="R36" s="211"/>
      <c r="S36" s="212"/>
      <c r="T36" s="294"/>
      <c r="U36" s="294"/>
      <c r="V36" s="296"/>
      <c r="W36" s="212"/>
      <c r="X36" s="202"/>
      <c r="Y36" s="213"/>
      <c r="AA36" s="34">
        <f t="shared" si="0"/>
        <v>0</v>
      </c>
      <c r="AB36" s="34">
        <f t="shared" si="1"/>
        <v>0</v>
      </c>
    </row>
    <row r="37" spans="1:28" ht="12.75" customHeight="1">
      <c r="A37" s="210"/>
      <c r="B37" s="294"/>
      <c r="C37" s="294"/>
      <c r="D37" s="296"/>
      <c r="E37" s="212"/>
      <c r="F37" s="294"/>
      <c r="G37" s="294"/>
      <c r="H37" s="294"/>
      <c r="I37" s="294"/>
      <c r="J37" s="296"/>
      <c r="K37" s="212"/>
      <c r="L37" s="294"/>
      <c r="M37" s="294"/>
      <c r="N37" s="296"/>
      <c r="O37" s="212"/>
      <c r="P37" s="202"/>
      <c r="Q37" s="212"/>
      <c r="R37" s="211"/>
      <c r="S37" s="212"/>
      <c r="T37" s="294"/>
      <c r="U37" s="294"/>
      <c r="V37" s="296"/>
      <c r="W37" s="212"/>
      <c r="X37" s="202"/>
      <c r="Y37" s="213"/>
      <c r="AA37" s="34">
        <f t="shared" si="0"/>
        <v>0</v>
      </c>
      <c r="AB37" s="34">
        <f t="shared" si="1"/>
        <v>0</v>
      </c>
    </row>
    <row r="38" spans="1:28" ht="12.75" customHeight="1">
      <c r="A38" s="210"/>
      <c r="B38" s="294"/>
      <c r="C38" s="294"/>
      <c r="D38" s="296"/>
      <c r="E38" s="212"/>
      <c r="F38" s="294"/>
      <c r="G38" s="294"/>
      <c r="H38" s="294"/>
      <c r="I38" s="294"/>
      <c r="J38" s="296"/>
      <c r="K38" s="212"/>
      <c r="L38" s="294"/>
      <c r="M38" s="294"/>
      <c r="N38" s="296"/>
      <c r="O38" s="212"/>
      <c r="P38" s="202"/>
      <c r="Q38" s="212"/>
      <c r="R38" s="211"/>
      <c r="S38" s="212"/>
      <c r="T38" s="294"/>
      <c r="U38" s="294"/>
      <c r="V38" s="296"/>
      <c r="W38" s="212"/>
      <c r="X38" s="202"/>
      <c r="Y38" s="213"/>
      <c r="AA38" s="34">
        <f t="shared" si="0"/>
        <v>0</v>
      </c>
      <c r="AB38" s="34">
        <f t="shared" si="1"/>
        <v>0</v>
      </c>
    </row>
    <row r="39" spans="1:28" ht="14.25">
      <c r="A39" s="210"/>
      <c r="B39" s="294"/>
      <c r="C39" s="294"/>
      <c r="D39" s="296"/>
      <c r="E39" s="212"/>
      <c r="F39" s="294"/>
      <c r="G39" s="294"/>
      <c r="H39" s="294"/>
      <c r="I39" s="294"/>
      <c r="J39" s="296"/>
      <c r="K39" s="212"/>
      <c r="L39" s="294"/>
      <c r="M39" s="294"/>
      <c r="N39" s="296"/>
      <c r="O39" s="212"/>
      <c r="P39" s="202"/>
      <c r="Q39" s="212"/>
      <c r="R39" s="211"/>
      <c r="S39" s="212"/>
      <c r="T39" s="294"/>
      <c r="U39" s="294"/>
      <c r="V39" s="296"/>
      <c r="W39" s="212"/>
      <c r="X39" s="202"/>
      <c r="Y39" s="213"/>
      <c r="AA39" s="34">
        <f t="shared" si="0"/>
        <v>0</v>
      </c>
      <c r="AB39" s="34">
        <f t="shared" si="1"/>
        <v>0</v>
      </c>
    </row>
    <row r="40" spans="1:28" ht="14.25">
      <c r="A40" s="210"/>
      <c r="B40" s="294"/>
      <c r="C40" s="294"/>
      <c r="D40" s="296"/>
      <c r="E40" s="212"/>
      <c r="F40" s="294"/>
      <c r="G40" s="294"/>
      <c r="H40" s="294"/>
      <c r="I40" s="294"/>
      <c r="J40" s="296"/>
      <c r="K40" s="212"/>
      <c r="L40" s="294"/>
      <c r="M40" s="294"/>
      <c r="N40" s="296"/>
      <c r="O40" s="212"/>
      <c r="P40" s="202"/>
      <c r="Q40" s="212"/>
      <c r="R40" s="211"/>
      <c r="S40" s="212"/>
      <c r="T40" s="294"/>
      <c r="U40" s="294"/>
      <c r="V40" s="296"/>
      <c r="W40" s="212"/>
      <c r="X40" s="202"/>
      <c r="Y40" s="213"/>
      <c r="AA40" s="34">
        <f t="shared" si="0"/>
        <v>0</v>
      </c>
      <c r="AB40" s="34">
        <f t="shared" si="1"/>
        <v>0</v>
      </c>
    </row>
    <row r="41" spans="1:28" ht="14.25">
      <c r="A41" s="210"/>
      <c r="B41" s="294"/>
      <c r="C41" s="294"/>
      <c r="D41" s="296"/>
      <c r="E41" s="212"/>
      <c r="F41" s="294"/>
      <c r="G41" s="294"/>
      <c r="H41" s="294"/>
      <c r="I41" s="294"/>
      <c r="J41" s="296"/>
      <c r="K41" s="212"/>
      <c r="L41" s="294"/>
      <c r="M41" s="294"/>
      <c r="N41" s="296"/>
      <c r="O41" s="212"/>
      <c r="P41" s="202"/>
      <c r="Q41" s="212"/>
      <c r="R41" s="211"/>
      <c r="S41" s="212"/>
      <c r="T41" s="294"/>
      <c r="U41" s="294"/>
      <c r="V41" s="296"/>
      <c r="W41" s="212"/>
      <c r="X41" s="202"/>
      <c r="Y41" s="213"/>
      <c r="AA41" s="34">
        <f t="shared" si="0"/>
        <v>0</v>
      </c>
      <c r="AB41" s="34">
        <f t="shared" si="1"/>
        <v>0</v>
      </c>
    </row>
    <row r="42" spans="1:28" ht="14.25">
      <c r="A42" s="210"/>
      <c r="B42" s="294" t="s">
        <v>696</v>
      </c>
      <c r="C42" s="294"/>
      <c r="D42" s="296"/>
      <c r="E42" s="212"/>
      <c r="F42" s="294" t="s">
        <v>676</v>
      </c>
      <c r="G42" s="294"/>
      <c r="H42" s="294"/>
      <c r="I42" s="294"/>
      <c r="J42" s="296"/>
      <c r="K42" s="212"/>
      <c r="L42" s="294" t="s">
        <v>700</v>
      </c>
      <c r="M42" s="294"/>
      <c r="N42" s="296"/>
      <c r="O42" s="212"/>
      <c r="P42" s="202">
        <v>6</v>
      </c>
      <c r="Q42" s="212"/>
      <c r="R42" s="211">
        <v>10</v>
      </c>
      <c r="S42" s="212"/>
      <c r="T42" s="294" t="s">
        <v>716</v>
      </c>
      <c r="U42" s="294"/>
      <c r="V42" s="296"/>
      <c r="W42" s="212"/>
      <c r="X42" s="202">
        <v>1</v>
      </c>
      <c r="Y42" s="213"/>
      <c r="AA42" s="34">
        <f t="shared" si="0"/>
        <v>36</v>
      </c>
      <c r="AB42" s="34">
        <f t="shared" si="1"/>
        <v>36</v>
      </c>
    </row>
    <row r="43" spans="1:28" ht="14.25">
      <c r="A43" s="210"/>
      <c r="B43" s="294" t="s">
        <v>695</v>
      </c>
      <c r="C43" s="294"/>
      <c r="D43" s="296"/>
      <c r="E43" s="212"/>
      <c r="F43" s="294" t="s">
        <v>675</v>
      </c>
      <c r="G43" s="294"/>
      <c r="H43" s="294"/>
      <c r="I43" s="294"/>
      <c r="J43" s="296"/>
      <c r="K43" s="212"/>
      <c r="L43" s="294" t="s">
        <v>700</v>
      </c>
      <c r="M43" s="294"/>
      <c r="N43" s="296"/>
      <c r="O43" s="212"/>
      <c r="P43" s="202">
        <v>8</v>
      </c>
      <c r="Q43" s="212"/>
      <c r="R43" s="211" t="s">
        <v>656</v>
      </c>
      <c r="S43" s="212"/>
      <c r="T43" s="294" t="s">
        <v>717</v>
      </c>
      <c r="U43" s="294"/>
      <c r="V43" s="296"/>
      <c r="W43" s="212"/>
      <c r="X43" s="202">
        <v>1</v>
      </c>
      <c r="Y43" s="213"/>
      <c r="AA43" s="34">
        <f t="shared" si="0"/>
        <v>8</v>
      </c>
      <c r="AB43" s="34">
        <f t="shared" si="1"/>
        <v>8</v>
      </c>
    </row>
    <row r="44" spans="1:28" ht="15.75" customHeight="1">
      <c r="A44" s="210"/>
      <c r="B44" s="294" t="s">
        <v>694</v>
      </c>
      <c r="C44" s="294"/>
      <c r="D44" s="296"/>
      <c r="E44" s="212"/>
      <c r="F44" s="294" t="s">
        <v>674</v>
      </c>
      <c r="G44" s="294"/>
      <c r="H44" s="294"/>
      <c r="I44" s="294"/>
      <c r="J44" s="296"/>
      <c r="K44" s="212"/>
      <c r="L44" s="294" t="s">
        <v>702</v>
      </c>
      <c r="M44" s="294"/>
      <c r="N44" s="296"/>
      <c r="O44" s="212"/>
      <c r="P44" s="202">
        <v>6</v>
      </c>
      <c r="Q44" s="212"/>
      <c r="R44" s="211">
        <v>10</v>
      </c>
      <c r="S44" s="212"/>
      <c r="T44" s="294" t="s">
        <v>717</v>
      </c>
      <c r="U44" s="294"/>
      <c r="V44" s="296"/>
      <c r="W44" s="212"/>
      <c r="X44" s="202">
        <v>1</v>
      </c>
      <c r="Y44" s="213"/>
      <c r="AA44" s="34">
        <f t="shared" si="0"/>
        <v>36</v>
      </c>
      <c r="AB44" s="34">
        <f t="shared" si="1"/>
        <v>36</v>
      </c>
    </row>
    <row r="45" spans="1:28" ht="15" customHeight="1" thickBot="1">
      <c r="A45" s="214"/>
      <c r="B45" s="293" t="s">
        <v>693</v>
      </c>
      <c r="C45" s="293"/>
      <c r="D45" s="302"/>
      <c r="E45" s="216"/>
      <c r="F45" s="293" t="s">
        <v>673</v>
      </c>
      <c r="G45" s="293"/>
      <c r="H45" s="293"/>
      <c r="I45" s="293"/>
      <c r="J45" s="302"/>
      <c r="K45" s="216"/>
      <c r="L45" s="293" t="s">
        <v>702</v>
      </c>
      <c r="M45" s="293"/>
      <c r="N45" s="302"/>
      <c r="O45" s="216"/>
      <c r="P45" s="198">
        <v>6</v>
      </c>
      <c r="Q45" s="216"/>
      <c r="R45" s="215">
        <v>10</v>
      </c>
      <c r="S45" s="216"/>
      <c r="T45" s="293" t="s">
        <v>717</v>
      </c>
      <c r="U45" s="293"/>
      <c r="V45" s="302"/>
      <c r="W45" s="216"/>
      <c r="X45" s="198">
        <v>1</v>
      </c>
      <c r="Y45" s="217"/>
      <c r="AA45" s="34">
        <f t="shared" si="0"/>
        <v>36</v>
      </c>
      <c r="AB45" s="34">
        <f t="shared" si="1"/>
        <v>36</v>
      </c>
    </row>
    <row r="46" spans="1:28" ht="12.75" customHeight="1">
      <c r="A46" s="28"/>
      <c r="B46" s="300" t="s">
        <v>630</v>
      </c>
      <c r="C46" s="300"/>
      <c r="D46" s="300"/>
      <c r="E46" s="301"/>
      <c r="F46" s="301"/>
      <c r="G46" s="301"/>
      <c r="H46" s="301"/>
      <c r="I46" s="301"/>
      <c r="J46" s="301"/>
      <c r="K46" s="301"/>
      <c r="L46" s="301"/>
      <c r="M46" s="301"/>
      <c r="N46" s="301"/>
      <c r="O46" s="301"/>
      <c r="P46" s="301"/>
      <c r="Q46" s="301"/>
      <c r="R46" s="301"/>
      <c r="S46" s="301"/>
      <c r="T46" s="301"/>
      <c r="U46" s="301"/>
      <c r="V46" s="301"/>
      <c r="W46" s="301"/>
      <c r="X46" s="301"/>
      <c r="Y46" s="28"/>
      <c r="AA46" s="34" t="s">
        <v>635</v>
      </c>
      <c r="AB46" s="34" t="s">
        <v>636</v>
      </c>
    </row>
    <row r="47" spans="1:28" ht="14.25">
      <c r="A47" s="28"/>
      <c r="B47" s="300" t="s">
        <v>631</v>
      </c>
      <c r="C47" s="300"/>
      <c r="D47" s="300"/>
      <c r="E47" s="301"/>
      <c r="F47" s="301"/>
      <c r="G47" s="301"/>
      <c r="H47" s="301"/>
      <c r="I47" s="301"/>
      <c r="J47" s="301"/>
      <c r="K47" s="301"/>
      <c r="L47" s="301"/>
      <c r="M47" s="301"/>
      <c r="N47" s="301"/>
      <c r="O47" s="301"/>
      <c r="P47" s="301"/>
      <c r="Q47" s="301"/>
      <c r="R47" s="301"/>
      <c r="S47" s="301"/>
      <c r="T47" s="301"/>
      <c r="U47" s="301"/>
      <c r="V47" s="301"/>
      <c r="W47" s="301"/>
      <c r="X47" s="301"/>
      <c r="Y47" s="28"/>
      <c r="AA47" s="34">
        <f>SUM(AA3:AA14)</f>
        <v>164</v>
      </c>
      <c r="AB47" s="34">
        <f>SUM(AA16:AA45)</f>
        <v>318</v>
      </c>
    </row>
    <row r="48" spans="1:28" ht="14.25">
      <c r="A48" s="28"/>
      <c r="B48" s="101" t="s">
        <v>632</v>
      </c>
      <c r="C48" s="101"/>
      <c r="D48" s="101"/>
      <c r="E48" s="299"/>
      <c r="F48" s="299"/>
      <c r="G48" s="299"/>
      <c r="H48" s="299"/>
      <c r="I48" s="299"/>
      <c r="J48" s="299"/>
      <c r="K48" s="299"/>
      <c r="L48" s="299"/>
      <c r="M48" s="299"/>
      <c r="N48" s="299"/>
      <c r="O48" s="299"/>
      <c r="P48" s="299"/>
      <c r="Q48" s="299"/>
      <c r="R48" s="299"/>
      <c r="S48" s="299"/>
      <c r="T48" s="299"/>
      <c r="U48" s="299"/>
      <c r="V48" s="299"/>
      <c r="W48" s="299"/>
      <c r="X48" s="299"/>
      <c r="Y48" s="28"/>
      <c r="AA48" s="34" t="s">
        <v>358</v>
      </c>
      <c r="AB48" s="148">
        <f>AA47+AB47</f>
        <v>482</v>
      </c>
    </row>
  </sheetData>
  <mergeCells count="180">
    <mergeCell ref="B26:D26"/>
    <mergeCell ref="F26:J26"/>
    <mergeCell ref="L26:N26"/>
    <mergeCell ref="T26:V26"/>
    <mergeCell ref="A1:Y1"/>
    <mergeCell ref="B25:D25"/>
    <mergeCell ref="F25:J25"/>
    <mergeCell ref="L25:N25"/>
    <mergeCell ref="T25:V25"/>
    <mergeCell ref="B24:D24"/>
    <mergeCell ref="F24:J24"/>
    <mergeCell ref="L24:N24"/>
    <mergeCell ref="T24:V24"/>
    <mergeCell ref="B23:D23"/>
    <mergeCell ref="F23:J23"/>
    <mergeCell ref="L23:N23"/>
    <mergeCell ref="T23:V23"/>
    <mergeCell ref="B22:D22"/>
    <mergeCell ref="F22:J22"/>
    <mergeCell ref="L22:N22"/>
    <mergeCell ref="T22:V22"/>
    <mergeCell ref="B21:D21"/>
    <mergeCell ref="F21:J21"/>
    <mergeCell ref="L21:N21"/>
    <mergeCell ref="T21:V21"/>
    <mergeCell ref="B20:D20"/>
    <mergeCell ref="F20:J20"/>
    <mergeCell ref="L20:N20"/>
    <mergeCell ref="T20:V20"/>
    <mergeCell ref="B19:D19"/>
    <mergeCell ref="F19:J19"/>
    <mergeCell ref="L19:N19"/>
    <mergeCell ref="T19:V19"/>
    <mergeCell ref="B18:D18"/>
    <mergeCell ref="F18:J18"/>
    <mergeCell ref="L18:N18"/>
    <mergeCell ref="T18:V18"/>
    <mergeCell ref="B17:D17"/>
    <mergeCell ref="F17:J17"/>
    <mergeCell ref="L17:N17"/>
    <mergeCell ref="T17:V17"/>
    <mergeCell ref="B16:D16"/>
    <mergeCell ref="F16:J16"/>
    <mergeCell ref="L16:N16"/>
    <mergeCell ref="T16:V16"/>
    <mergeCell ref="B15:D15"/>
    <mergeCell ref="F15:J15"/>
    <mergeCell ref="L15:N15"/>
    <mergeCell ref="T15:V15"/>
    <mergeCell ref="B14:D14"/>
    <mergeCell ref="F14:J14"/>
    <mergeCell ref="L14:N14"/>
    <mergeCell ref="T14:V14"/>
    <mergeCell ref="B13:D13"/>
    <mergeCell ref="F13:J13"/>
    <mergeCell ref="L13:N13"/>
    <mergeCell ref="T13:V13"/>
    <mergeCell ref="B12:D12"/>
    <mergeCell ref="F12:J12"/>
    <mergeCell ref="L12:N12"/>
    <mergeCell ref="T12:V12"/>
    <mergeCell ref="B11:D11"/>
    <mergeCell ref="F11:J11"/>
    <mergeCell ref="L11:N11"/>
    <mergeCell ref="T11:V11"/>
    <mergeCell ref="B10:D10"/>
    <mergeCell ref="F10:J10"/>
    <mergeCell ref="L10:N10"/>
    <mergeCell ref="T10:V10"/>
    <mergeCell ref="B9:D9"/>
    <mergeCell ref="F9:J9"/>
    <mergeCell ref="L9:N9"/>
    <mergeCell ref="T9:V9"/>
    <mergeCell ref="B8:D8"/>
    <mergeCell ref="F8:J8"/>
    <mergeCell ref="L8:N8"/>
    <mergeCell ref="T8:V8"/>
    <mergeCell ref="B7:D7"/>
    <mergeCell ref="F7:J7"/>
    <mergeCell ref="L7:N7"/>
    <mergeCell ref="T7:V7"/>
    <mergeCell ref="B6:D6"/>
    <mergeCell ref="F6:J6"/>
    <mergeCell ref="L6:N6"/>
    <mergeCell ref="T6:V6"/>
    <mergeCell ref="B5:D5"/>
    <mergeCell ref="F5:J5"/>
    <mergeCell ref="L5:N5"/>
    <mergeCell ref="T5:V5"/>
    <mergeCell ref="B4:D4"/>
    <mergeCell ref="F4:J4"/>
    <mergeCell ref="L4:N4"/>
    <mergeCell ref="T4:V4"/>
    <mergeCell ref="B3:D3"/>
    <mergeCell ref="F3:J3"/>
    <mergeCell ref="L3:N3"/>
    <mergeCell ref="T3:V3"/>
    <mergeCell ref="B2:D2"/>
    <mergeCell ref="F2:J2"/>
    <mergeCell ref="L2:N2"/>
    <mergeCell ref="T2:V2"/>
    <mergeCell ref="B27:D27"/>
    <mergeCell ref="F27:J27"/>
    <mergeCell ref="L27:N27"/>
    <mergeCell ref="T27:V27"/>
    <mergeCell ref="B28:D28"/>
    <mergeCell ref="F28:J28"/>
    <mergeCell ref="L28:N28"/>
    <mergeCell ref="T28:V28"/>
    <mergeCell ref="B29:D29"/>
    <mergeCell ref="F29:J29"/>
    <mergeCell ref="L29:N29"/>
    <mergeCell ref="T29:V29"/>
    <mergeCell ref="B30:D30"/>
    <mergeCell ref="F30:J30"/>
    <mergeCell ref="L30:N30"/>
    <mergeCell ref="T30:V30"/>
    <mergeCell ref="B31:D31"/>
    <mergeCell ref="F31:J31"/>
    <mergeCell ref="L31:N31"/>
    <mergeCell ref="T31:V31"/>
    <mergeCell ref="B32:D32"/>
    <mergeCell ref="F32:J32"/>
    <mergeCell ref="L32:N32"/>
    <mergeCell ref="T32:V32"/>
    <mergeCell ref="B33:D33"/>
    <mergeCell ref="F33:J33"/>
    <mergeCell ref="L33:N33"/>
    <mergeCell ref="T33:V33"/>
    <mergeCell ref="B34:D34"/>
    <mergeCell ref="F34:J34"/>
    <mergeCell ref="L34:N34"/>
    <mergeCell ref="T34:V34"/>
    <mergeCell ref="B35:D35"/>
    <mergeCell ref="F35:J35"/>
    <mergeCell ref="L35:N35"/>
    <mergeCell ref="T35:V35"/>
    <mergeCell ref="B36:D36"/>
    <mergeCell ref="F36:J36"/>
    <mergeCell ref="L36:N36"/>
    <mergeCell ref="T36:V36"/>
    <mergeCell ref="B37:D37"/>
    <mergeCell ref="F37:J37"/>
    <mergeCell ref="L37:N37"/>
    <mergeCell ref="T37:V37"/>
    <mergeCell ref="B38:D38"/>
    <mergeCell ref="F38:J38"/>
    <mergeCell ref="L38:N38"/>
    <mergeCell ref="T38:V38"/>
    <mergeCell ref="B39:D39"/>
    <mergeCell ref="F39:J39"/>
    <mergeCell ref="L39:N39"/>
    <mergeCell ref="T39:V39"/>
    <mergeCell ref="B40:D40"/>
    <mergeCell ref="F40:J40"/>
    <mergeCell ref="L40:N40"/>
    <mergeCell ref="T40:V40"/>
    <mergeCell ref="B41:D41"/>
    <mergeCell ref="F41:J41"/>
    <mergeCell ref="L41:N41"/>
    <mergeCell ref="T41:V41"/>
    <mergeCell ref="B42:D42"/>
    <mergeCell ref="F42:J42"/>
    <mergeCell ref="L42:N42"/>
    <mergeCell ref="T42:V42"/>
    <mergeCell ref="B43:D43"/>
    <mergeCell ref="F43:J43"/>
    <mergeCell ref="L43:N43"/>
    <mergeCell ref="T43:V43"/>
    <mergeCell ref="B48:X48"/>
    <mergeCell ref="B47:X47"/>
    <mergeCell ref="B46:X46"/>
    <mergeCell ref="B45:D45"/>
    <mergeCell ref="F45:J45"/>
    <mergeCell ref="L45:N45"/>
    <mergeCell ref="T45:V45"/>
    <mergeCell ref="B44:D44"/>
    <mergeCell ref="F44:J44"/>
    <mergeCell ref="L44:N44"/>
    <mergeCell ref="T44:V44"/>
  </mergeCells>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Y50"/>
  <sheetViews>
    <sheetView tabSelected="1" workbookViewId="0" topLeftCell="A20">
      <selection activeCell="AC39" sqref="AC39"/>
    </sheetView>
  </sheetViews>
  <sheetFormatPr defaultColWidth="9.33203125" defaultRowHeight="12.75"/>
  <cols>
    <col min="1" max="1" width="1.0078125" style="0" customWidth="1"/>
    <col min="2" max="2" width="4.33203125" style="0" customWidth="1"/>
    <col min="3" max="3" width="0.65625" style="0" customWidth="1"/>
    <col min="4" max="4" width="10.33203125" style="0" customWidth="1"/>
    <col min="5" max="5" width="0.65625" style="0" customWidth="1"/>
    <col min="6" max="6" width="6.83203125" style="0" customWidth="1"/>
    <col min="7" max="7" width="0.65625" style="0" customWidth="1"/>
    <col min="8" max="8" width="7.66015625" style="0" customWidth="1"/>
    <col min="9" max="9" width="0.82421875" style="0" customWidth="1"/>
    <col min="10" max="10" width="7.16015625" style="0" customWidth="1"/>
    <col min="11" max="11" width="0.65625" style="0" customWidth="1"/>
    <col min="12" max="12" width="7" style="0" customWidth="1"/>
    <col min="13" max="13" width="0.82421875" style="0" customWidth="1"/>
    <col min="14" max="14" width="4.66015625" style="0" customWidth="1"/>
    <col min="15" max="15" width="0.82421875" style="0" customWidth="1"/>
    <col min="16" max="16" width="5.66015625" style="0" customWidth="1"/>
    <col min="17" max="17" width="0.65625" style="0" customWidth="1"/>
    <col min="18" max="18" width="6" style="0" customWidth="1"/>
    <col min="19" max="19" width="0.65625" style="0" customWidth="1"/>
    <col min="20" max="20" width="7.33203125" style="0" customWidth="1"/>
    <col min="21" max="21" width="0.82421875" style="0" customWidth="1"/>
    <col min="22" max="22" width="15.16015625" style="0" customWidth="1"/>
    <col min="23" max="23" width="0.65625" style="0" customWidth="1"/>
    <col min="24" max="24" width="3.33203125" style="0" customWidth="1"/>
    <col min="25" max="25" width="0.65625" style="0" customWidth="1"/>
    <col min="26" max="26" width="0.82421875" style="0" customWidth="1"/>
    <col min="27" max="27" width="10.5" style="0" bestFit="1" customWidth="1"/>
  </cols>
  <sheetData>
    <row r="1" spans="1:25" ht="17.25" customHeight="1" thickBot="1">
      <c r="A1" s="336" t="s">
        <v>309</v>
      </c>
      <c r="B1" s="337"/>
      <c r="C1" s="337"/>
      <c r="D1" s="337"/>
      <c r="E1" s="337"/>
      <c r="F1" s="337"/>
      <c r="G1" s="337"/>
      <c r="H1" s="337"/>
      <c r="I1" s="337"/>
      <c r="J1" s="337"/>
      <c r="K1" s="337"/>
      <c r="L1" s="337"/>
      <c r="M1" s="337"/>
      <c r="N1" s="337"/>
      <c r="O1" s="337"/>
      <c r="P1" s="337"/>
      <c r="Q1" s="337"/>
      <c r="R1" s="338"/>
      <c r="S1" s="339" t="s">
        <v>310</v>
      </c>
      <c r="T1" s="340"/>
      <c r="U1" s="340"/>
      <c r="V1" s="340"/>
      <c r="W1" s="340"/>
      <c r="X1" s="340"/>
      <c r="Y1" s="341"/>
    </row>
    <row r="2" spans="1:25" ht="15.75" customHeight="1">
      <c r="A2" s="33"/>
      <c r="B2" s="32" t="s">
        <v>311</v>
      </c>
      <c r="C2" s="31"/>
      <c r="D2" s="32" t="s">
        <v>312</v>
      </c>
      <c r="E2" s="31"/>
      <c r="F2" s="342" t="s">
        <v>313</v>
      </c>
      <c r="G2" s="342"/>
      <c r="H2" s="343"/>
      <c r="I2" s="31"/>
      <c r="J2" s="342" t="s">
        <v>361</v>
      </c>
      <c r="K2" s="342"/>
      <c r="L2" s="342"/>
      <c r="M2" s="342"/>
      <c r="N2" s="342"/>
      <c r="O2" s="342"/>
      <c r="P2" s="342"/>
      <c r="Q2" s="342"/>
      <c r="R2" s="344"/>
      <c r="S2" s="345"/>
      <c r="T2" s="345"/>
      <c r="U2" s="345"/>
      <c r="V2" s="345"/>
      <c r="W2" s="345"/>
      <c r="X2" s="345"/>
      <c r="Y2" s="346"/>
    </row>
    <row r="3" spans="1:25" ht="14.25" customHeight="1">
      <c r="A3" s="29"/>
      <c r="B3" s="43">
        <v>3</v>
      </c>
      <c r="C3" s="44"/>
      <c r="D3" s="43" t="s">
        <v>185</v>
      </c>
      <c r="E3" s="44"/>
      <c r="F3" s="311" t="s">
        <v>179</v>
      </c>
      <c r="G3" s="311"/>
      <c r="H3" s="312"/>
      <c r="I3" s="44"/>
      <c r="J3" s="313" t="s">
        <v>180</v>
      </c>
      <c r="K3" s="313"/>
      <c r="L3" s="313"/>
      <c r="M3" s="313"/>
      <c r="N3" s="313"/>
      <c r="O3" s="313"/>
      <c r="P3" s="313"/>
      <c r="Q3" s="313"/>
      <c r="R3" s="314"/>
      <c r="S3" s="347"/>
      <c r="T3" s="347"/>
      <c r="U3" s="347"/>
      <c r="V3" s="347"/>
      <c r="W3" s="347"/>
      <c r="X3" s="347"/>
      <c r="Y3" s="348"/>
    </row>
    <row r="4" spans="1:25" ht="14.25" customHeight="1">
      <c r="A4" s="29"/>
      <c r="B4" s="43"/>
      <c r="C4" s="44"/>
      <c r="D4" s="43">
        <v>1220</v>
      </c>
      <c r="E4" s="44"/>
      <c r="F4" s="311"/>
      <c r="G4" s="311"/>
      <c r="H4" s="312"/>
      <c r="I4" s="44"/>
      <c r="J4" s="313" t="s">
        <v>181</v>
      </c>
      <c r="K4" s="313"/>
      <c r="L4" s="313"/>
      <c r="M4" s="313"/>
      <c r="N4" s="313"/>
      <c r="O4" s="313"/>
      <c r="P4" s="313"/>
      <c r="Q4" s="313"/>
      <c r="R4" s="314"/>
      <c r="S4" s="347"/>
      <c r="T4" s="347"/>
      <c r="U4" s="347"/>
      <c r="V4" s="347"/>
      <c r="W4" s="347"/>
      <c r="X4" s="347"/>
      <c r="Y4" s="348"/>
    </row>
    <row r="5" spans="1:25" ht="14.25" customHeight="1">
      <c r="A5" s="29"/>
      <c r="B5" s="43">
        <v>1</v>
      </c>
      <c r="C5" s="44"/>
      <c r="D5" s="43" t="s">
        <v>182</v>
      </c>
      <c r="E5" s="44"/>
      <c r="F5" s="311" t="s">
        <v>183</v>
      </c>
      <c r="G5" s="311"/>
      <c r="H5" s="312"/>
      <c r="I5" s="44"/>
      <c r="J5" s="313" t="s">
        <v>184</v>
      </c>
      <c r="K5" s="313"/>
      <c r="L5" s="313"/>
      <c r="M5" s="313"/>
      <c r="N5" s="313"/>
      <c r="O5" s="313"/>
      <c r="P5" s="313"/>
      <c r="Q5" s="313"/>
      <c r="R5" s="314"/>
      <c r="S5" s="347"/>
      <c r="T5" s="347"/>
      <c r="U5" s="347"/>
      <c r="V5" s="347"/>
      <c r="W5" s="347"/>
      <c r="X5" s="347"/>
      <c r="Y5" s="348"/>
    </row>
    <row r="6" spans="1:25" ht="14.25">
      <c r="A6" s="29"/>
      <c r="B6" s="43">
        <v>2</v>
      </c>
      <c r="C6" s="44"/>
      <c r="D6" s="43" t="s">
        <v>186</v>
      </c>
      <c r="E6" s="44"/>
      <c r="F6" s="311" t="s">
        <v>183</v>
      </c>
      <c r="G6" s="311"/>
      <c r="H6" s="312"/>
      <c r="I6" s="44"/>
      <c r="J6" s="313" t="s">
        <v>187</v>
      </c>
      <c r="K6" s="313"/>
      <c r="L6" s="313"/>
      <c r="M6" s="313"/>
      <c r="N6" s="313"/>
      <c r="O6" s="313"/>
      <c r="P6" s="313"/>
      <c r="Q6" s="313"/>
      <c r="R6" s="314"/>
      <c r="S6" s="347"/>
      <c r="T6" s="347"/>
      <c r="U6" s="347"/>
      <c r="V6" s="347"/>
      <c r="W6" s="347"/>
      <c r="X6" s="347"/>
      <c r="Y6" s="348"/>
    </row>
    <row r="7" spans="1:25" ht="14.25">
      <c r="A7" s="29"/>
      <c r="B7" s="43">
        <v>4</v>
      </c>
      <c r="C7" s="44"/>
      <c r="D7" s="43">
        <v>1221.3</v>
      </c>
      <c r="E7" s="44"/>
      <c r="F7" s="311" t="s">
        <v>188</v>
      </c>
      <c r="G7" s="311"/>
      <c r="H7" s="312"/>
      <c r="I7" s="44"/>
      <c r="J7" s="313" t="s">
        <v>194</v>
      </c>
      <c r="K7" s="313"/>
      <c r="L7" s="313"/>
      <c r="M7" s="313"/>
      <c r="N7" s="313"/>
      <c r="O7" s="313"/>
      <c r="P7" s="313"/>
      <c r="Q7" s="313"/>
      <c r="R7" s="314"/>
      <c r="S7" s="347"/>
      <c r="T7" s="347"/>
      <c r="U7" s="347"/>
      <c r="V7" s="347"/>
      <c r="W7" s="347"/>
      <c r="X7" s="347"/>
      <c r="Y7" s="348"/>
    </row>
    <row r="8" spans="1:25" ht="13.5" customHeight="1">
      <c r="A8" s="29"/>
      <c r="B8" s="43"/>
      <c r="C8" s="44"/>
      <c r="D8" s="43" t="s">
        <v>193</v>
      </c>
      <c r="E8" s="44"/>
      <c r="F8" s="311"/>
      <c r="G8" s="311"/>
      <c r="H8" s="312"/>
      <c r="I8" s="44"/>
      <c r="J8" s="313" t="s">
        <v>192</v>
      </c>
      <c r="K8" s="313"/>
      <c r="L8" s="313"/>
      <c r="M8" s="313"/>
      <c r="N8" s="313"/>
      <c r="O8" s="313"/>
      <c r="P8" s="313"/>
      <c r="Q8" s="313"/>
      <c r="R8" s="314"/>
      <c r="S8" s="347"/>
      <c r="T8" s="347"/>
      <c r="U8" s="347"/>
      <c r="V8" s="347"/>
      <c r="W8" s="347"/>
      <c r="X8" s="347"/>
      <c r="Y8" s="348"/>
    </row>
    <row r="9" spans="1:25" ht="13.5" customHeight="1">
      <c r="A9" s="29"/>
      <c r="B9" s="43">
        <v>5</v>
      </c>
      <c r="C9" s="44"/>
      <c r="D9" s="43" t="s">
        <v>189</v>
      </c>
      <c r="E9" s="44"/>
      <c r="F9" s="311" t="s">
        <v>190</v>
      </c>
      <c r="G9" s="311"/>
      <c r="H9" s="312"/>
      <c r="I9" s="44"/>
      <c r="J9" s="313" t="s">
        <v>191</v>
      </c>
      <c r="K9" s="313"/>
      <c r="L9" s="313"/>
      <c r="M9" s="313"/>
      <c r="N9" s="313"/>
      <c r="O9" s="313"/>
      <c r="P9" s="313"/>
      <c r="Q9" s="313"/>
      <c r="R9" s="314"/>
      <c r="S9" s="347"/>
      <c r="T9" s="347"/>
      <c r="U9" s="347"/>
      <c r="V9" s="347"/>
      <c r="W9" s="347"/>
      <c r="X9" s="347"/>
      <c r="Y9" s="348"/>
    </row>
    <row r="10" spans="1:25" ht="13.5" customHeight="1">
      <c r="A10" s="29"/>
      <c r="B10" s="43">
        <v>6</v>
      </c>
      <c r="C10" s="44"/>
      <c r="D10" s="43" t="s">
        <v>195</v>
      </c>
      <c r="E10" s="44"/>
      <c r="F10" s="311" t="s">
        <v>196</v>
      </c>
      <c r="G10" s="311"/>
      <c r="H10" s="312"/>
      <c r="I10" s="44"/>
      <c r="J10" s="313" t="s">
        <v>199</v>
      </c>
      <c r="K10" s="313"/>
      <c r="L10" s="313"/>
      <c r="M10" s="313"/>
      <c r="N10" s="313"/>
      <c r="O10" s="313"/>
      <c r="P10" s="313"/>
      <c r="Q10" s="313"/>
      <c r="R10" s="314"/>
      <c r="S10" s="347"/>
      <c r="T10" s="347"/>
      <c r="U10" s="347"/>
      <c r="V10" s="347"/>
      <c r="W10" s="347"/>
      <c r="X10" s="347"/>
      <c r="Y10" s="348"/>
    </row>
    <row r="11" spans="1:25" ht="12.75" customHeight="1">
      <c r="A11" s="29"/>
      <c r="B11" s="43">
        <v>7</v>
      </c>
      <c r="C11" s="44"/>
      <c r="D11" s="43" t="s">
        <v>203</v>
      </c>
      <c r="E11" s="44"/>
      <c r="F11" s="313" t="s">
        <v>197</v>
      </c>
      <c r="G11" s="313"/>
      <c r="H11" s="319"/>
      <c r="I11" s="44"/>
      <c r="J11" s="313" t="s">
        <v>198</v>
      </c>
      <c r="K11" s="313"/>
      <c r="L11" s="313"/>
      <c r="M11" s="313"/>
      <c r="N11" s="313"/>
      <c r="O11" s="313"/>
      <c r="P11" s="313"/>
      <c r="Q11" s="313"/>
      <c r="R11" s="314"/>
      <c r="S11" s="347"/>
      <c r="T11" s="347"/>
      <c r="U11" s="347"/>
      <c r="V11" s="347"/>
      <c r="W11" s="347"/>
      <c r="X11" s="347"/>
      <c r="Y11" s="348"/>
    </row>
    <row r="12" spans="1:25" ht="13.5" customHeight="1">
      <c r="A12" s="29"/>
      <c r="B12" s="43"/>
      <c r="C12" s="44"/>
      <c r="D12" s="43" t="s">
        <v>193</v>
      </c>
      <c r="E12" s="44"/>
      <c r="F12" s="311"/>
      <c r="G12" s="311"/>
      <c r="H12" s="312"/>
      <c r="I12" s="44"/>
      <c r="J12" s="313" t="s">
        <v>200</v>
      </c>
      <c r="K12" s="313"/>
      <c r="L12" s="313"/>
      <c r="M12" s="313"/>
      <c r="N12" s="313"/>
      <c r="O12" s="313"/>
      <c r="P12" s="313"/>
      <c r="Q12" s="313"/>
      <c r="R12" s="314"/>
      <c r="S12" s="347"/>
      <c r="T12" s="347"/>
      <c r="U12" s="347"/>
      <c r="V12" s="347"/>
      <c r="W12" s="347"/>
      <c r="X12" s="347"/>
      <c r="Y12" s="348"/>
    </row>
    <row r="13" spans="1:25" ht="14.25">
      <c r="A13" s="29"/>
      <c r="B13" s="43">
        <v>8</v>
      </c>
      <c r="C13" s="44"/>
      <c r="D13" s="43" t="s">
        <v>202</v>
      </c>
      <c r="E13" s="44"/>
      <c r="F13" s="311" t="s">
        <v>201</v>
      </c>
      <c r="G13" s="311"/>
      <c r="H13" s="312"/>
      <c r="I13" s="44"/>
      <c r="J13" s="313" t="s">
        <v>204</v>
      </c>
      <c r="K13" s="313"/>
      <c r="L13" s="313"/>
      <c r="M13" s="313"/>
      <c r="N13" s="313"/>
      <c r="O13" s="313"/>
      <c r="P13" s="313"/>
      <c r="Q13" s="313"/>
      <c r="R13" s="314"/>
      <c r="S13" s="347"/>
      <c r="T13" s="347"/>
      <c r="U13" s="347"/>
      <c r="V13" s="347"/>
      <c r="W13" s="347"/>
      <c r="X13" s="347"/>
      <c r="Y13" s="348"/>
    </row>
    <row r="14" spans="1:25" ht="10.5" customHeight="1">
      <c r="A14" s="29"/>
      <c r="B14" s="43"/>
      <c r="C14" s="44"/>
      <c r="D14" s="43"/>
      <c r="E14" s="44"/>
      <c r="F14" s="311"/>
      <c r="G14" s="311"/>
      <c r="H14" s="312"/>
      <c r="I14" s="44"/>
      <c r="J14" s="313"/>
      <c r="K14" s="313"/>
      <c r="L14" s="313"/>
      <c r="M14" s="313"/>
      <c r="N14" s="313"/>
      <c r="O14" s="313"/>
      <c r="P14" s="313"/>
      <c r="Q14" s="313"/>
      <c r="R14" s="314"/>
      <c r="S14" s="347"/>
      <c r="T14" s="347"/>
      <c r="U14" s="347"/>
      <c r="V14" s="347"/>
      <c r="W14" s="347"/>
      <c r="X14" s="347"/>
      <c r="Y14" s="348"/>
    </row>
    <row r="15" spans="1:25" ht="14.25">
      <c r="A15" s="29"/>
      <c r="B15" s="43">
        <v>9</v>
      </c>
      <c r="C15" s="44"/>
      <c r="D15" s="43" t="s">
        <v>205</v>
      </c>
      <c r="E15" s="44"/>
      <c r="F15" s="311" t="s">
        <v>206</v>
      </c>
      <c r="G15" s="311"/>
      <c r="H15" s="312"/>
      <c r="I15" s="44"/>
      <c r="J15" s="313" t="s">
        <v>207</v>
      </c>
      <c r="K15" s="313"/>
      <c r="L15" s="313"/>
      <c r="M15" s="313"/>
      <c r="N15" s="313"/>
      <c r="O15" s="313"/>
      <c r="P15" s="313"/>
      <c r="Q15" s="313"/>
      <c r="R15" s="314"/>
      <c r="S15" s="347"/>
      <c r="T15" s="347"/>
      <c r="U15" s="347"/>
      <c r="V15" s="347"/>
      <c r="W15" s="347"/>
      <c r="X15" s="347"/>
      <c r="Y15" s="348"/>
    </row>
    <row r="16" spans="1:25" ht="14.25">
      <c r="A16" s="29"/>
      <c r="B16" s="43"/>
      <c r="C16" s="44"/>
      <c r="D16" s="43" t="s">
        <v>193</v>
      </c>
      <c r="E16" s="44"/>
      <c r="F16" s="311"/>
      <c r="G16" s="311"/>
      <c r="H16" s="312"/>
      <c r="I16" s="44"/>
      <c r="J16" s="313" t="s">
        <v>208</v>
      </c>
      <c r="K16" s="313"/>
      <c r="L16" s="313"/>
      <c r="M16" s="313"/>
      <c r="N16" s="313"/>
      <c r="O16" s="313"/>
      <c r="P16" s="313"/>
      <c r="Q16" s="313"/>
      <c r="R16" s="314"/>
      <c r="S16" s="347"/>
      <c r="T16" s="347"/>
      <c r="U16" s="347"/>
      <c r="V16" s="347"/>
      <c r="W16" s="347"/>
      <c r="X16" s="347"/>
      <c r="Y16" s="348"/>
    </row>
    <row r="17" spans="1:25" ht="13.5" customHeight="1">
      <c r="A17" s="29"/>
      <c r="B17" s="43">
        <v>10</v>
      </c>
      <c r="C17" s="44"/>
      <c r="D17" s="43" t="s">
        <v>209</v>
      </c>
      <c r="E17" s="44"/>
      <c r="F17" s="313" t="s">
        <v>210</v>
      </c>
      <c r="G17" s="313"/>
      <c r="H17" s="319"/>
      <c r="I17" s="44"/>
      <c r="J17" s="313" t="s">
        <v>211</v>
      </c>
      <c r="K17" s="313"/>
      <c r="L17" s="313"/>
      <c r="M17" s="313"/>
      <c r="N17" s="313"/>
      <c r="O17" s="313"/>
      <c r="P17" s="313"/>
      <c r="Q17" s="313"/>
      <c r="R17" s="314"/>
      <c r="S17" s="347"/>
      <c r="T17" s="347"/>
      <c r="U17" s="347"/>
      <c r="V17" s="347"/>
      <c r="W17" s="347"/>
      <c r="X17" s="347"/>
      <c r="Y17" s="348"/>
    </row>
    <row r="18" spans="1:25" ht="12.75" customHeight="1">
      <c r="A18" s="29"/>
      <c r="B18" s="43"/>
      <c r="C18" s="44"/>
      <c r="D18" s="43" t="s">
        <v>193</v>
      </c>
      <c r="E18" s="44"/>
      <c r="F18" s="311"/>
      <c r="G18" s="311"/>
      <c r="H18" s="312"/>
      <c r="I18" s="44"/>
      <c r="J18" s="313" t="s">
        <v>212</v>
      </c>
      <c r="K18" s="313"/>
      <c r="L18" s="313"/>
      <c r="M18" s="313"/>
      <c r="N18" s="313"/>
      <c r="O18" s="313"/>
      <c r="P18" s="313"/>
      <c r="Q18" s="313"/>
      <c r="R18" s="314"/>
      <c r="S18" s="347"/>
      <c r="T18" s="347"/>
      <c r="U18" s="347"/>
      <c r="V18" s="347"/>
      <c r="W18" s="347"/>
      <c r="X18" s="347"/>
      <c r="Y18" s="348"/>
    </row>
    <row r="19" spans="1:25" ht="12.75" customHeight="1">
      <c r="A19" s="29"/>
      <c r="B19" s="43">
        <v>11</v>
      </c>
      <c r="C19" s="44"/>
      <c r="D19" s="43" t="s">
        <v>213</v>
      </c>
      <c r="E19" s="44"/>
      <c r="F19" s="313" t="s">
        <v>214</v>
      </c>
      <c r="G19" s="313"/>
      <c r="H19" s="319"/>
      <c r="I19" s="44"/>
      <c r="J19" s="313" t="s">
        <v>215</v>
      </c>
      <c r="K19" s="313"/>
      <c r="L19" s="313"/>
      <c r="M19" s="313"/>
      <c r="N19" s="313"/>
      <c r="O19" s="313"/>
      <c r="P19" s="313"/>
      <c r="Q19" s="313"/>
      <c r="R19" s="314"/>
      <c r="S19" s="347"/>
      <c r="T19" s="347"/>
      <c r="U19" s="347"/>
      <c r="V19" s="347"/>
      <c r="W19" s="347"/>
      <c r="X19" s="347"/>
      <c r="Y19" s="348"/>
    </row>
    <row r="20" spans="1:25" ht="12.75" customHeight="1" thickBot="1">
      <c r="A20" s="29"/>
      <c r="B20" s="43">
        <v>12</v>
      </c>
      <c r="C20" s="44"/>
      <c r="D20" s="43" t="s">
        <v>217</v>
      </c>
      <c r="E20" s="44"/>
      <c r="F20" s="311" t="s">
        <v>216</v>
      </c>
      <c r="G20" s="311"/>
      <c r="H20" s="312"/>
      <c r="I20" s="44"/>
      <c r="J20" s="313" t="s">
        <v>218</v>
      </c>
      <c r="K20" s="313"/>
      <c r="L20" s="313"/>
      <c r="M20" s="313"/>
      <c r="N20" s="313"/>
      <c r="O20" s="313"/>
      <c r="P20" s="313"/>
      <c r="Q20" s="313"/>
      <c r="R20" s="314"/>
      <c r="S20" s="349"/>
      <c r="T20" s="349"/>
      <c r="U20" s="349"/>
      <c r="V20" s="349"/>
      <c r="W20" s="349"/>
      <c r="X20" s="349"/>
      <c r="Y20" s="350"/>
    </row>
    <row r="21" spans="1:25" ht="16.5" customHeight="1" thickBot="1">
      <c r="A21" s="29"/>
      <c r="B21" s="43">
        <v>13</v>
      </c>
      <c r="C21" s="44"/>
      <c r="D21" s="43" t="s">
        <v>219</v>
      </c>
      <c r="E21" s="44"/>
      <c r="F21" s="313" t="s">
        <v>220</v>
      </c>
      <c r="G21" s="313"/>
      <c r="H21" s="319"/>
      <c r="I21" s="44"/>
      <c r="J21" s="313" t="s">
        <v>221</v>
      </c>
      <c r="K21" s="313"/>
      <c r="L21" s="313"/>
      <c r="M21" s="313"/>
      <c r="N21" s="313"/>
      <c r="O21" s="313"/>
      <c r="P21" s="313"/>
      <c r="Q21" s="313"/>
      <c r="R21" s="314"/>
      <c r="S21" s="310" t="s">
        <v>316</v>
      </c>
      <c r="T21" s="310"/>
      <c r="U21" s="310"/>
      <c r="V21" s="310"/>
      <c r="W21" s="310"/>
      <c r="X21" s="310"/>
      <c r="Y21" s="4"/>
    </row>
    <row r="22" spans="1:25" ht="12.75" customHeight="1">
      <c r="A22" s="29"/>
      <c r="B22" s="43"/>
      <c r="C22" s="44"/>
      <c r="D22" s="43"/>
      <c r="E22" s="44"/>
      <c r="F22" s="311"/>
      <c r="G22" s="311"/>
      <c r="H22" s="312"/>
      <c r="I22" s="44"/>
      <c r="J22" s="313" t="s">
        <v>223</v>
      </c>
      <c r="K22" s="313"/>
      <c r="L22" s="313"/>
      <c r="M22" s="313"/>
      <c r="N22" s="313"/>
      <c r="O22" s="313"/>
      <c r="P22" s="313"/>
      <c r="Q22" s="313"/>
      <c r="R22" s="314"/>
      <c r="S22" s="38"/>
      <c r="T22" s="305" t="s">
        <v>157</v>
      </c>
      <c r="U22" s="305"/>
      <c r="V22" s="305"/>
      <c r="W22" s="305"/>
      <c r="X22" s="305"/>
      <c r="Y22" s="39"/>
    </row>
    <row r="23" spans="1:25" ht="12.75" customHeight="1">
      <c r="A23" s="29"/>
      <c r="B23" s="43">
        <v>14</v>
      </c>
      <c r="C23" s="44"/>
      <c r="D23" s="43" t="s">
        <v>224</v>
      </c>
      <c r="E23" s="44"/>
      <c r="F23" s="311" t="s">
        <v>222</v>
      </c>
      <c r="G23" s="311"/>
      <c r="H23" s="312"/>
      <c r="I23" s="44"/>
      <c r="J23" s="313" t="s">
        <v>228</v>
      </c>
      <c r="K23" s="313"/>
      <c r="L23" s="313"/>
      <c r="M23" s="313"/>
      <c r="N23" s="313"/>
      <c r="O23" s="313"/>
      <c r="P23" s="313"/>
      <c r="Q23" s="313"/>
      <c r="R23" s="314"/>
      <c r="S23" s="9"/>
      <c r="T23" s="306"/>
      <c r="U23" s="306"/>
      <c r="V23" s="306"/>
      <c r="W23" s="306"/>
      <c r="X23" s="306"/>
      <c r="Y23" s="40"/>
    </row>
    <row r="24" spans="1:25" ht="12.75" customHeight="1">
      <c r="A24" s="29"/>
      <c r="B24" s="43">
        <v>15</v>
      </c>
      <c r="C24" s="44"/>
      <c r="D24" s="43" t="s">
        <v>225</v>
      </c>
      <c r="E24" s="44"/>
      <c r="F24" s="313" t="s">
        <v>226</v>
      </c>
      <c r="G24" s="313"/>
      <c r="H24" s="319"/>
      <c r="I24" s="44"/>
      <c r="J24" s="313" t="s">
        <v>227</v>
      </c>
      <c r="K24" s="313"/>
      <c r="L24" s="313"/>
      <c r="M24" s="313"/>
      <c r="N24" s="313"/>
      <c r="O24" s="313"/>
      <c r="P24" s="313"/>
      <c r="Q24" s="313"/>
      <c r="R24" s="314"/>
      <c r="S24" s="9"/>
      <c r="T24" s="307" t="s">
        <v>167</v>
      </c>
      <c r="U24" s="307"/>
      <c r="V24" s="307"/>
      <c r="W24" s="307"/>
      <c r="X24" s="307"/>
      <c r="Y24" s="40"/>
    </row>
    <row r="25" spans="1:25" ht="14.25">
      <c r="A25" s="29"/>
      <c r="B25" s="37">
        <v>16</v>
      </c>
      <c r="C25" s="44"/>
      <c r="D25" s="43" t="s">
        <v>235</v>
      </c>
      <c r="E25" s="44"/>
      <c r="F25" s="311" t="s">
        <v>232</v>
      </c>
      <c r="G25" s="311"/>
      <c r="H25" s="312"/>
      <c r="I25" s="44"/>
      <c r="J25" s="313" t="s">
        <v>233</v>
      </c>
      <c r="K25" s="313"/>
      <c r="L25" s="313"/>
      <c r="M25" s="313"/>
      <c r="N25" s="313"/>
      <c r="O25" s="313"/>
      <c r="P25" s="313"/>
      <c r="Q25" s="313"/>
      <c r="R25" s="314"/>
      <c r="S25" s="9"/>
      <c r="T25" s="307"/>
      <c r="U25" s="307"/>
      <c r="V25" s="307"/>
      <c r="W25" s="307"/>
      <c r="X25" s="307"/>
      <c r="Y25" s="40"/>
    </row>
    <row r="26" spans="1:25" ht="12.75" customHeight="1">
      <c r="A26" s="29"/>
      <c r="B26" s="37" t="s">
        <v>229</v>
      </c>
      <c r="C26" s="44"/>
      <c r="D26" s="43" t="s">
        <v>236</v>
      </c>
      <c r="E26" s="44"/>
      <c r="F26" s="311" t="s">
        <v>234</v>
      </c>
      <c r="G26" s="311"/>
      <c r="H26" s="312"/>
      <c r="I26" s="44"/>
      <c r="J26" s="313" t="s">
        <v>231</v>
      </c>
      <c r="K26" s="313"/>
      <c r="L26" s="313"/>
      <c r="M26" s="313"/>
      <c r="N26" s="313"/>
      <c r="O26" s="313"/>
      <c r="P26" s="313"/>
      <c r="Q26" s="313"/>
      <c r="R26" s="314"/>
      <c r="S26" s="9"/>
      <c r="T26" s="308" t="s">
        <v>158</v>
      </c>
      <c r="U26" s="308"/>
      <c r="V26" s="308"/>
      <c r="W26" s="308"/>
      <c r="X26" s="308"/>
      <c r="Y26" s="40"/>
    </row>
    <row r="27" spans="1:25" ht="11.25" customHeight="1">
      <c r="A27" s="29"/>
      <c r="B27" s="43"/>
      <c r="C27" s="44"/>
      <c r="D27" s="43"/>
      <c r="E27" s="44"/>
      <c r="F27" s="311"/>
      <c r="G27" s="311"/>
      <c r="H27" s="312"/>
      <c r="I27" s="44"/>
      <c r="J27" s="313"/>
      <c r="K27" s="313"/>
      <c r="L27" s="313"/>
      <c r="M27" s="313"/>
      <c r="N27" s="313"/>
      <c r="O27" s="313"/>
      <c r="P27" s="313"/>
      <c r="Q27" s="313"/>
      <c r="R27" s="314"/>
      <c r="S27" s="9"/>
      <c r="T27" s="308"/>
      <c r="U27" s="308"/>
      <c r="V27" s="308"/>
      <c r="W27" s="308"/>
      <c r="X27" s="308"/>
      <c r="Y27" s="40"/>
    </row>
    <row r="28" spans="1:25" ht="12.75" customHeight="1">
      <c r="A28" s="29"/>
      <c r="B28" s="43">
        <v>19</v>
      </c>
      <c r="C28" s="44"/>
      <c r="D28" s="43" t="s">
        <v>230</v>
      </c>
      <c r="E28" s="44"/>
      <c r="F28" s="311" t="s">
        <v>237</v>
      </c>
      <c r="G28" s="311"/>
      <c r="H28" s="312"/>
      <c r="I28" s="44"/>
      <c r="J28" s="313" t="s">
        <v>238</v>
      </c>
      <c r="K28" s="313"/>
      <c r="L28" s="313"/>
      <c r="M28" s="313"/>
      <c r="N28" s="313"/>
      <c r="O28" s="313"/>
      <c r="P28" s="313"/>
      <c r="Q28" s="313"/>
      <c r="R28" s="314"/>
      <c r="S28" s="9"/>
      <c r="T28" s="308" t="s">
        <v>159</v>
      </c>
      <c r="U28" s="308"/>
      <c r="V28" s="308"/>
      <c r="W28" s="308"/>
      <c r="X28" s="308"/>
      <c r="Y28" s="40"/>
    </row>
    <row r="29" spans="1:25" ht="12.75" customHeight="1">
      <c r="A29" s="29"/>
      <c r="B29" s="43">
        <v>20</v>
      </c>
      <c r="C29" s="44"/>
      <c r="D29" s="43" t="s">
        <v>239</v>
      </c>
      <c r="E29" s="44"/>
      <c r="F29" s="311" t="s">
        <v>240</v>
      </c>
      <c r="G29" s="311"/>
      <c r="H29" s="312"/>
      <c r="I29" s="44"/>
      <c r="J29" s="313" t="s">
        <v>241</v>
      </c>
      <c r="K29" s="313"/>
      <c r="L29" s="313"/>
      <c r="M29" s="313"/>
      <c r="N29" s="313"/>
      <c r="O29" s="313"/>
      <c r="P29" s="313"/>
      <c r="Q29" s="313"/>
      <c r="R29" s="314"/>
      <c r="S29" s="9"/>
      <c r="T29" s="308"/>
      <c r="U29" s="308"/>
      <c r="V29" s="308"/>
      <c r="W29" s="308"/>
      <c r="X29" s="308"/>
      <c r="Y29" s="40"/>
    </row>
    <row r="30" spans="1:25" ht="14.25">
      <c r="A30" s="29"/>
      <c r="B30" s="43">
        <v>21</v>
      </c>
      <c r="C30" s="44"/>
      <c r="D30" s="43" t="s">
        <v>242</v>
      </c>
      <c r="E30" s="44"/>
      <c r="F30" s="311" t="s">
        <v>243</v>
      </c>
      <c r="G30" s="311"/>
      <c r="H30" s="312"/>
      <c r="I30" s="44"/>
      <c r="J30" s="313" t="s">
        <v>244</v>
      </c>
      <c r="K30" s="313"/>
      <c r="L30" s="313"/>
      <c r="M30" s="313"/>
      <c r="N30" s="313"/>
      <c r="O30" s="313"/>
      <c r="P30" s="313"/>
      <c r="Q30" s="313"/>
      <c r="R30" s="314"/>
      <c r="S30" s="9"/>
      <c r="T30" s="307" t="s">
        <v>160</v>
      </c>
      <c r="U30" s="307"/>
      <c r="V30" s="307"/>
      <c r="W30" s="307"/>
      <c r="X30" s="307"/>
      <c r="Y30" s="40"/>
    </row>
    <row r="31" spans="1:25" ht="14.25">
      <c r="A31" s="29"/>
      <c r="B31" s="43"/>
      <c r="C31" s="44"/>
      <c r="D31" s="43"/>
      <c r="E31" s="44"/>
      <c r="F31" s="311"/>
      <c r="G31" s="311"/>
      <c r="H31" s="312"/>
      <c r="I31" s="44"/>
      <c r="J31" s="313"/>
      <c r="K31" s="313"/>
      <c r="L31" s="313"/>
      <c r="M31" s="313"/>
      <c r="N31" s="313"/>
      <c r="O31" s="313"/>
      <c r="P31" s="313"/>
      <c r="Q31" s="313"/>
      <c r="R31" s="314"/>
      <c r="S31" s="9"/>
      <c r="T31" s="307"/>
      <c r="U31" s="307"/>
      <c r="V31" s="307"/>
      <c r="W31" s="307"/>
      <c r="X31" s="307"/>
      <c r="Y31" s="40"/>
    </row>
    <row r="32" spans="1:25" ht="14.25">
      <c r="A32" s="29"/>
      <c r="B32" s="43"/>
      <c r="C32" s="44"/>
      <c r="D32" s="43"/>
      <c r="E32" s="44"/>
      <c r="F32" s="311"/>
      <c r="G32" s="311"/>
      <c r="H32" s="312"/>
      <c r="I32" s="44"/>
      <c r="J32" s="313"/>
      <c r="K32" s="313"/>
      <c r="L32" s="313"/>
      <c r="M32" s="313"/>
      <c r="N32" s="313"/>
      <c r="O32" s="313"/>
      <c r="P32" s="313"/>
      <c r="Q32" s="313"/>
      <c r="R32" s="314"/>
      <c r="S32" s="9"/>
      <c r="T32" s="307" t="s">
        <v>161</v>
      </c>
      <c r="U32" s="307"/>
      <c r="V32" s="307"/>
      <c r="W32" s="307"/>
      <c r="X32" s="307"/>
      <c r="Y32" s="40"/>
    </row>
    <row r="33" spans="1:25" ht="14.25">
      <c r="A33" s="29"/>
      <c r="B33" s="43"/>
      <c r="C33" s="44"/>
      <c r="D33" s="43"/>
      <c r="E33" s="44"/>
      <c r="F33" s="311"/>
      <c r="G33" s="311"/>
      <c r="H33" s="312"/>
      <c r="I33" s="44"/>
      <c r="J33" s="313"/>
      <c r="K33" s="313"/>
      <c r="L33" s="313"/>
      <c r="M33" s="313"/>
      <c r="N33" s="313"/>
      <c r="O33" s="313"/>
      <c r="P33" s="313"/>
      <c r="Q33" s="313"/>
      <c r="R33" s="314"/>
      <c r="S33" s="9"/>
      <c r="T33" s="307"/>
      <c r="U33" s="307"/>
      <c r="V33" s="307"/>
      <c r="W33" s="307"/>
      <c r="X33" s="307"/>
      <c r="Y33" s="40"/>
    </row>
    <row r="34" spans="1:25" ht="14.25">
      <c r="A34" s="29"/>
      <c r="B34" s="43"/>
      <c r="C34" s="44"/>
      <c r="D34" s="43"/>
      <c r="E34" s="44"/>
      <c r="F34" s="311"/>
      <c r="G34" s="311"/>
      <c r="H34" s="312"/>
      <c r="I34" s="44"/>
      <c r="J34" s="313"/>
      <c r="K34" s="313"/>
      <c r="L34" s="313"/>
      <c r="M34" s="313"/>
      <c r="N34" s="313"/>
      <c r="O34" s="313"/>
      <c r="P34" s="313"/>
      <c r="Q34" s="313"/>
      <c r="R34" s="314"/>
      <c r="S34" s="9"/>
      <c r="T34" s="307" t="s">
        <v>162</v>
      </c>
      <c r="U34" s="307"/>
      <c r="V34" s="307"/>
      <c r="W34" s="307"/>
      <c r="X34" s="307"/>
      <c r="Y34" s="40"/>
    </row>
    <row r="35" spans="1:25" ht="12.75" customHeight="1">
      <c r="A35" s="29"/>
      <c r="B35" s="43"/>
      <c r="C35" s="44"/>
      <c r="D35" s="43"/>
      <c r="E35" s="44"/>
      <c r="F35" s="311"/>
      <c r="G35" s="311"/>
      <c r="H35" s="312"/>
      <c r="I35" s="44"/>
      <c r="J35" s="313"/>
      <c r="K35" s="313"/>
      <c r="L35" s="313"/>
      <c r="M35" s="313"/>
      <c r="N35" s="313"/>
      <c r="O35" s="313"/>
      <c r="P35" s="313"/>
      <c r="Q35" s="313"/>
      <c r="R35" s="314"/>
      <c r="S35" s="9"/>
      <c r="T35" s="307"/>
      <c r="U35" s="307"/>
      <c r="V35" s="307"/>
      <c r="W35" s="307"/>
      <c r="X35" s="307"/>
      <c r="Y35" s="40"/>
    </row>
    <row r="36" spans="1:25" ht="15" customHeight="1">
      <c r="A36" s="29"/>
      <c r="B36" s="43"/>
      <c r="C36" s="44"/>
      <c r="D36" s="43"/>
      <c r="E36" s="44"/>
      <c r="F36" s="311"/>
      <c r="G36" s="311"/>
      <c r="H36" s="312"/>
      <c r="I36" s="44"/>
      <c r="J36" s="313"/>
      <c r="K36" s="313"/>
      <c r="L36" s="313"/>
      <c r="M36" s="313"/>
      <c r="N36" s="313"/>
      <c r="O36" s="313"/>
      <c r="P36" s="313"/>
      <c r="Q36" s="313"/>
      <c r="R36" s="314"/>
      <c r="S36" s="9"/>
      <c r="T36" s="308" t="s">
        <v>163</v>
      </c>
      <c r="U36" s="308"/>
      <c r="V36" s="308"/>
      <c r="W36" s="308"/>
      <c r="X36" s="308"/>
      <c r="Y36" s="40"/>
    </row>
    <row r="37" spans="1:25" ht="12.75" customHeight="1">
      <c r="A37" s="29"/>
      <c r="B37" s="43"/>
      <c r="C37" s="44"/>
      <c r="D37" s="43"/>
      <c r="E37" s="44"/>
      <c r="F37" s="311"/>
      <c r="G37" s="311"/>
      <c r="H37" s="312"/>
      <c r="I37" s="44"/>
      <c r="J37" s="313"/>
      <c r="K37" s="313"/>
      <c r="L37" s="313"/>
      <c r="M37" s="313"/>
      <c r="N37" s="313"/>
      <c r="O37" s="313"/>
      <c r="P37" s="313"/>
      <c r="Q37" s="313"/>
      <c r="R37" s="314"/>
      <c r="S37" s="9"/>
      <c r="T37" s="308"/>
      <c r="U37" s="308"/>
      <c r="V37" s="308"/>
      <c r="W37" s="308"/>
      <c r="X37" s="308"/>
      <c r="Y37" s="40"/>
    </row>
    <row r="38" spans="1:25" ht="12.75" customHeight="1">
      <c r="A38" s="29"/>
      <c r="B38" s="43"/>
      <c r="C38" s="44"/>
      <c r="D38" s="43"/>
      <c r="E38" s="44"/>
      <c r="F38" s="311"/>
      <c r="G38" s="311"/>
      <c r="H38" s="312"/>
      <c r="I38" s="44"/>
      <c r="J38" s="313"/>
      <c r="K38" s="313"/>
      <c r="L38" s="313"/>
      <c r="M38" s="313"/>
      <c r="N38" s="313"/>
      <c r="O38" s="313"/>
      <c r="P38" s="313"/>
      <c r="Q38" s="313"/>
      <c r="R38" s="314"/>
      <c r="S38" s="9"/>
      <c r="T38" s="307" t="s">
        <v>164</v>
      </c>
      <c r="U38" s="307"/>
      <c r="V38" s="307"/>
      <c r="W38" s="307"/>
      <c r="X38" s="307"/>
      <c r="Y38" s="40"/>
    </row>
    <row r="39" spans="1:25" ht="14.25">
      <c r="A39" s="29"/>
      <c r="B39" s="43"/>
      <c r="C39" s="44"/>
      <c r="D39" s="43"/>
      <c r="E39" s="44"/>
      <c r="F39" s="311"/>
      <c r="G39" s="311"/>
      <c r="H39" s="312"/>
      <c r="I39" s="44"/>
      <c r="J39" s="313"/>
      <c r="K39" s="313"/>
      <c r="L39" s="313"/>
      <c r="M39" s="313"/>
      <c r="N39" s="313"/>
      <c r="O39" s="313"/>
      <c r="P39" s="313"/>
      <c r="Q39" s="313"/>
      <c r="R39" s="314"/>
      <c r="S39" s="9"/>
      <c r="T39" s="307"/>
      <c r="U39" s="307"/>
      <c r="V39" s="307"/>
      <c r="W39" s="307"/>
      <c r="X39" s="307"/>
      <c r="Y39" s="40"/>
    </row>
    <row r="40" spans="1:25" ht="14.25">
      <c r="A40" s="29"/>
      <c r="B40" s="43"/>
      <c r="C40" s="44"/>
      <c r="D40" s="43"/>
      <c r="E40" s="44"/>
      <c r="F40" s="311"/>
      <c r="G40" s="311"/>
      <c r="H40" s="312"/>
      <c r="I40" s="44"/>
      <c r="J40" s="313"/>
      <c r="K40" s="313"/>
      <c r="L40" s="313"/>
      <c r="M40" s="313"/>
      <c r="N40" s="313"/>
      <c r="O40" s="313"/>
      <c r="P40" s="313"/>
      <c r="Q40" s="313"/>
      <c r="R40" s="314"/>
      <c r="S40" s="9"/>
      <c r="T40" s="307" t="s">
        <v>166</v>
      </c>
      <c r="U40" s="307"/>
      <c r="V40" s="307"/>
      <c r="W40" s="307"/>
      <c r="X40" s="307"/>
      <c r="Y40" s="40"/>
    </row>
    <row r="41" spans="1:25" ht="14.25">
      <c r="A41" s="29"/>
      <c r="B41" s="43"/>
      <c r="C41" s="44"/>
      <c r="D41" s="43"/>
      <c r="E41" s="44"/>
      <c r="F41" s="311"/>
      <c r="G41" s="311"/>
      <c r="H41" s="312"/>
      <c r="I41" s="44"/>
      <c r="J41" s="313"/>
      <c r="K41" s="313"/>
      <c r="L41" s="313"/>
      <c r="M41" s="313"/>
      <c r="N41" s="313"/>
      <c r="O41" s="313"/>
      <c r="P41" s="313"/>
      <c r="Q41" s="313"/>
      <c r="R41" s="314"/>
      <c r="S41" s="9"/>
      <c r="T41" s="307"/>
      <c r="U41" s="307"/>
      <c r="V41" s="307"/>
      <c r="W41" s="307"/>
      <c r="X41" s="307"/>
      <c r="Y41" s="40"/>
    </row>
    <row r="42" spans="1:25" ht="12.75" customHeight="1">
      <c r="A42" s="29"/>
      <c r="B42" s="43"/>
      <c r="C42" s="44"/>
      <c r="D42" s="43"/>
      <c r="E42" s="44"/>
      <c r="F42" s="311"/>
      <c r="G42" s="311"/>
      <c r="H42" s="312"/>
      <c r="I42" s="44"/>
      <c r="J42" s="313"/>
      <c r="K42" s="313"/>
      <c r="L42" s="313"/>
      <c r="M42" s="313"/>
      <c r="N42" s="313"/>
      <c r="O42" s="313"/>
      <c r="P42" s="313"/>
      <c r="Q42" s="313"/>
      <c r="R42" s="314"/>
      <c r="S42" s="9"/>
      <c r="T42" s="307" t="s">
        <v>165</v>
      </c>
      <c r="U42" s="307"/>
      <c r="V42" s="307"/>
      <c r="W42" s="307"/>
      <c r="X42" s="307"/>
      <c r="Y42" s="40"/>
    </row>
    <row r="43" spans="1:25" ht="12.75" customHeight="1" thickBot="1">
      <c r="A43" s="22"/>
      <c r="B43" s="45"/>
      <c r="C43" s="46"/>
      <c r="D43" s="45"/>
      <c r="E43" s="46"/>
      <c r="F43" s="315"/>
      <c r="G43" s="315"/>
      <c r="H43" s="316"/>
      <c r="I43" s="46"/>
      <c r="J43" s="317"/>
      <c r="K43" s="317"/>
      <c r="L43" s="317"/>
      <c r="M43" s="317"/>
      <c r="N43" s="317"/>
      <c r="O43" s="317"/>
      <c r="P43" s="317"/>
      <c r="Q43" s="317"/>
      <c r="R43" s="318"/>
      <c r="S43" s="9"/>
      <c r="T43" s="309"/>
      <c r="U43" s="309"/>
      <c r="V43" s="309"/>
      <c r="W43" s="309"/>
      <c r="X43" s="309"/>
      <c r="Y43" s="40"/>
    </row>
    <row r="44" spans="1:25" ht="18.75" customHeight="1" thickBot="1">
      <c r="A44" s="354" t="s">
        <v>314</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41"/>
    </row>
    <row r="45" spans="1:25" ht="15" customHeight="1" thickBot="1">
      <c r="A45" s="351" t="s">
        <v>168</v>
      </c>
      <c r="B45" s="352"/>
      <c r="C45" s="352"/>
      <c r="D45" s="352"/>
      <c r="E45" s="352"/>
      <c r="F45" s="353"/>
      <c r="G45" s="351" t="s">
        <v>169</v>
      </c>
      <c r="H45" s="352"/>
      <c r="I45" s="352"/>
      <c r="J45" s="352"/>
      <c r="K45" s="352"/>
      <c r="L45" s="353"/>
      <c r="M45" s="340"/>
      <c r="N45" s="340"/>
      <c r="O45" s="340"/>
      <c r="P45" s="340"/>
      <c r="Q45" s="340"/>
      <c r="R45" s="340"/>
      <c r="S45" s="340"/>
      <c r="T45" s="340"/>
      <c r="U45" s="355"/>
      <c r="V45" s="356"/>
      <c r="W45" s="356"/>
      <c r="X45" s="356"/>
      <c r="Y45" s="357"/>
    </row>
    <row r="46" spans="1:25" ht="14.25" customHeight="1">
      <c r="A46" s="332" t="s">
        <v>170</v>
      </c>
      <c r="B46" s="333"/>
      <c r="C46" s="333"/>
      <c r="D46" s="333"/>
      <c r="E46" s="333"/>
      <c r="F46" s="333"/>
      <c r="G46" s="333" t="s">
        <v>171</v>
      </c>
      <c r="H46" s="333"/>
      <c r="I46" s="333"/>
      <c r="J46" s="333"/>
      <c r="K46" s="333"/>
      <c r="L46" s="333"/>
      <c r="M46" s="322" t="s">
        <v>315</v>
      </c>
      <c r="N46" s="322"/>
      <c r="O46" s="322"/>
      <c r="P46" s="322"/>
      <c r="Q46" s="322"/>
      <c r="R46" s="322"/>
      <c r="S46" s="334"/>
      <c r="T46" s="335"/>
      <c r="U46" s="322" t="s">
        <v>315</v>
      </c>
      <c r="V46" s="322"/>
      <c r="W46" s="322"/>
      <c r="X46" s="322"/>
      <c r="Y46" s="323"/>
    </row>
    <row r="47" spans="1:25" ht="13.5" customHeight="1">
      <c r="A47" s="330" t="s">
        <v>172</v>
      </c>
      <c r="B47" s="331"/>
      <c r="C47" s="331"/>
      <c r="D47" s="331"/>
      <c r="E47" s="331"/>
      <c r="F47" s="331"/>
      <c r="G47" s="331" t="s">
        <v>173</v>
      </c>
      <c r="H47" s="331"/>
      <c r="I47" s="331"/>
      <c r="J47" s="331"/>
      <c r="K47" s="331"/>
      <c r="L47" s="331"/>
      <c r="M47" s="324"/>
      <c r="N47" s="324"/>
      <c r="O47" s="324"/>
      <c r="P47" s="324"/>
      <c r="Q47" s="324"/>
      <c r="R47" s="324"/>
      <c r="S47" s="324"/>
      <c r="T47" s="328"/>
      <c r="U47" s="324"/>
      <c r="V47" s="324"/>
      <c r="W47" s="324"/>
      <c r="X47" s="324"/>
      <c r="Y47" s="325"/>
    </row>
    <row r="48" spans="1:25" ht="12.75" customHeight="1">
      <c r="A48" s="330" t="s">
        <v>174</v>
      </c>
      <c r="B48" s="331"/>
      <c r="C48" s="331"/>
      <c r="D48" s="331"/>
      <c r="E48" s="331"/>
      <c r="F48" s="331"/>
      <c r="G48" s="331" t="s">
        <v>175</v>
      </c>
      <c r="H48" s="331"/>
      <c r="I48" s="331"/>
      <c r="J48" s="331"/>
      <c r="K48" s="331"/>
      <c r="L48" s="331"/>
      <c r="M48" s="324"/>
      <c r="N48" s="324"/>
      <c r="O48" s="324"/>
      <c r="P48" s="324"/>
      <c r="Q48" s="324"/>
      <c r="R48" s="324"/>
      <c r="S48" s="324"/>
      <c r="T48" s="328"/>
      <c r="U48" s="324"/>
      <c r="V48" s="324"/>
      <c r="W48" s="324"/>
      <c r="X48" s="324"/>
      <c r="Y48" s="325"/>
    </row>
    <row r="49" spans="1:25" ht="12.75" customHeight="1">
      <c r="A49" s="330" t="s">
        <v>176</v>
      </c>
      <c r="B49" s="331"/>
      <c r="C49" s="331"/>
      <c r="D49" s="331"/>
      <c r="E49" s="331"/>
      <c r="F49" s="331"/>
      <c r="G49" s="331" t="s">
        <v>177</v>
      </c>
      <c r="H49" s="331"/>
      <c r="I49" s="331"/>
      <c r="J49" s="331"/>
      <c r="K49" s="331"/>
      <c r="L49" s="331"/>
      <c r="M49" s="324"/>
      <c r="N49" s="324"/>
      <c r="O49" s="324"/>
      <c r="P49" s="324"/>
      <c r="Q49" s="324"/>
      <c r="R49" s="324"/>
      <c r="S49" s="324"/>
      <c r="T49" s="328"/>
      <c r="U49" s="324"/>
      <c r="V49" s="324"/>
      <c r="W49" s="324"/>
      <c r="X49" s="324"/>
      <c r="Y49" s="325"/>
    </row>
    <row r="50" spans="1:25" ht="15" thickBot="1">
      <c r="A50" s="326"/>
      <c r="B50" s="327"/>
      <c r="C50" s="327"/>
      <c r="D50" s="327"/>
      <c r="E50" s="327"/>
      <c r="F50" s="327"/>
      <c r="G50" s="327" t="s">
        <v>178</v>
      </c>
      <c r="H50" s="327"/>
      <c r="I50" s="327"/>
      <c r="J50" s="327"/>
      <c r="K50" s="327"/>
      <c r="L50" s="327"/>
      <c r="M50" s="320"/>
      <c r="N50" s="320"/>
      <c r="O50" s="320"/>
      <c r="P50" s="320"/>
      <c r="Q50" s="320"/>
      <c r="R50" s="320"/>
      <c r="S50" s="320"/>
      <c r="T50" s="329"/>
      <c r="U50" s="320"/>
      <c r="V50" s="320"/>
      <c r="W50" s="320"/>
      <c r="X50" s="320"/>
      <c r="Y50" s="321"/>
    </row>
  </sheetData>
  <mergeCells count="124">
    <mergeCell ref="A45:F45"/>
    <mergeCell ref="G45:L45"/>
    <mergeCell ref="M45:T45"/>
    <mergeCell ref="A44:Y44"/>
    <mergeCell ref="U45:Y45"/>
    <mergeCell ref="A1:R1"/>
    <mergeCell ref="S1:Y1"/>
    <mergeCell ref="F2:H2"/>
    <mergeCell ref="J2:R2"/>
    <mergeCell ref="S2:Y20"/>
    <mergeCell ref="F12:H12"/>
    <mergeCell ref="J12:R12"/>
    <mergeCell ref="F13:H13"/>
    <mergeCell ref="J13:R13"/>
    <mergeCell ref="F14:H14"/>
    <mergeCell ref="A46:F46"/>
    <mergeCell ref="G46:L46"/>
    <mergeCell ref="M46:T46"/>
    <mergeCell ref="F4:H4"/>
    <mergeCell ref="J4:R4"/>
    <mergeCell ref="F5:H5"/>
    <mergeCell ref="J5:R5"/>
    <mergeCell ref="F6:H6"/>
    <mergeCell ref="J6:R6"/>
    <mergeCell ref="F7:H7"/>
    <mergeCell ref="A47:F47"/>
    <mergeCell ref="A48:F48"/>
    <mergeCell ref="A49:F49"/>
    <mergeCell ref="G47:L47"/>
    <mergeCell ref="G48:L48"/>
    <mergeCell ref="G49:L49"/>
    <mergeCell ref="U46:Y46"/>
    <mergeCell ref="U47:Y47"/>
    <mergeCell ref="U48:Y48"/>
    <mergeCell ref="A50:F50"/>
    <mergeCell ref="G50:L50"/>
    <mergeCell ref="M47:T47"/>
    <mergeCell ref="M48:T48"/>
    <mergeCell ref="M49:T49"/>
    <mergeCell ref="M50:T50"/>
    <mergeCell ref="U49:Y49"/>
    <mergeCell ref="U50:Y50"/>
    <mergeCell ref="J7:R7"/>
    <mergeCell ref="F8:H8"/>
    <mergeCell ref="J8:R8"/>
    <mergeCell ref="F9:H9"/>
    <mergeCell ref="J9:R9"/>
    <mergeCell ref="F10:H10"/>
    <mergeCell ref="J10:R10"/>
    <mergeCell ref="F11:H11"/>
    <mergeCell ref="J11:R11"/>
    <mergeCell ref="J14:R14"/>
    <mergeCell ref="F15:H15"/>
    <mergeCell ref="J15:R15"/>
    <mergeCell ref="F16:H16"/>
    <mergeCell ref="J16:R16"/>
    <mergeCell ref="F17:H17"/>
    <mergeCell ref="J17:R17"/>
    <mergeCell ref="F18:H18"/>
    <mergeCell ref="J18:R18"/>
    <mergeCell ref="F19:H19"/>
    <mergeCell ref="J19:R19"/>
    <mergeCell ref="F20:H20"/>
    <mergeCell ref="J20:R20"/>
    <mergeCell ref="F21:H21"/>
    <mergeCell ref="J21:R21"/>
    <mergeCell ref="F22:H22"/>
    <mergeCell ref="J22:R22"/>
    <mergeCell ref="F23:H23"/>
    <mergeCell ref="J23:R23"/>
    <mergeCell ref="F24:H24"/>
    <mergeCell ref="J24:R24"/>
    <mergeCell ref="F25:H25"/>
    <mergeCell ref="J25:R25"/>
    <mergeCell ref="F26:H26"/>
    <mergeCell ref="J26:R26"/>
    <mergeCell ref="F27:H27"/>
    <mergeCell ref="J27:R27"/>
    <mergeCell ref="F28:H28"/>
    <mergeCell ref="J28:R28"/>
    <mergeCell ref="F29:H29"/>
    <mergeCell ref="J29:R29"/>
    <mergeCell ref="F30:H30"/>
    <mergeCell ref="J30:R30"/>
    <mergeCell ref="F31:H31"/>
    <mergeCell ref="J31:R31"/>
    <mergeCell ref="F32:H32"/>
    <mergeCell ref="J32:R32"/>
    <mergeCell ref="F36:H36"/>
    <mergeCell ref="J36:R36"/>
    <mergeCell ref="F33:H33"/>
    <mergeCell ref="J33:R33"/>
    <mergeCell ref="F34:H34"/>
    <mergeCell ref="J34:R34"/>
    <mergeCell ref="F3:H3"/>
    <mergeCell ref="J3:R3"/>
    <mergeCell ref="F39:H39"/>
    <mergeCell ref="J39:R39"/>
    <mergeCell ref="F37:H37"/>
    <mergeCell ref="J37:R37"/>
    <mergeCell ref="F38:H38"/>
    <mergeCell ref="J38:R38"/>
    <mergeCell ref="F35:H35"/>
    <mergeCell ref="J35:R35"/>
    <mergeCell ref="F41:H41"/>
    <mergeCell ref="J41:R41"/>
    <mergeCell ref="F40:H40"/>
    <mergeCell ref="J40:R40"/>
    <mergeCell ref="F42:H42"/>
    <mergeCell ref="J42:R42"/>
    <mergeCell ref="F43:H43"/>
    <mergeCell ref="J43:R43"/>
    <mergeCell ref="T38:X39"/>
    <mergeCell ref="T40:X41"/>
    <mergeCell ref="T42:X43"/>
    <mergeCell ref="S21:X21"/>
    <mergeCell ref="T30:X31"/>
    <mergeCell ref="T32:X33"/>
    <mergeCell ref="T34:X35"/>
    <mergeCell ref="T36:X37"/>
    <mergeCell ref="T22:X23"/>
    <mergeCell ref="T24:X25"/>
    <mergeCell ref="T26:X27"/>
    <mergeCell ref="T28:X29"/>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C48"/>
  <sheetViews>
    <sheetView workbookViewId="0" topLeftCell="A31">
      <selection activeCell="B40" sqref="A1:IV16384"/>
    </sheetView>
  </sheetViews>
  <sheetFormatPr defaultColWidth="9.33203125" defaultRowHeight="12.75"/>
  <cols>
    <col min="1" max="1" width="1.0078125" style="53" customWidth="1"/>
    <col min="2" max="2" width="3.33203125" style="53" customWidth="1"/>
    <col min="3" max="3" width="1.0078125" style="53" customWidth="1"/>
    <col min="4" max="4" width="9.33203125" style="53" customWidth="1"/>
    <col min="5" max="5" width="1.0078125" style="53" customWidth="1"/>
    <col min="6" max="6" width="4.33203125" style="53" customWidth="1"/>
    <col min="7" max="7" width="1.3359375" style="53" customWidth="1"/>
    <col min="8" max="8" width="9.33203125" style="53" customWidth="1"/>
    <col min="9" max="9" width="0.82421875" style="53" customWidth="1"/>
    <col min="10" max="10" width="4.16015625" style="53" customWidth="1"/>
    <col min="11" max="11" width="1.5" style="53" customWidth="1"/>
    <col min="12" max="12" width="9.33203125" style="53" customWidth="1"/>
    <col min="13" max="13" width="0.82421875" style="53" customWidth="1"/>
    <col min="14" max="14" width="1.0078125" style="53" customWidth="1"/>
    <col min="15" max="15" width="3.66015625" style="53" customWidth="1"/>
    <col min="16" max="16" width="0.65625" style="53" customWidth="1"/>
    <col min="17" max="17" width="9.5" style="53" customWidth="1"/>
    <col min="18" max="18" width="1.171875" style="53" customWidth="1"/>
    <col min="19" max="19" width="4.66015625" style="53" customWidth="1"/>
    <col min="20" max="20" width="1.3359375" style="53" customWidth="1"/>
    <col min="21" max="21" width="9.33203125" style="53" customWidth="1"/>
    <col min="22" max="22" width="0.82421875" style="53" customWidth="1"/>
    <col min="23" max="23" width="3.83203125" style="53" customWidth="1"/>
    <col min="24" max="24" width="1.66796875" style="53" customWidth="1"/>
    <col min="25" max="25" width="9.33203125" style="53" customWidth="1"/>
    <col min="26" max="26" width="0.82421875" style="53" customWidth="1"/>
    <col min="27" max="16384" width="9.33203125" style="53" customWidth="1"/>
  </cols>
  <sheetData>
    <row r="1" spans="4:24" s="113" customFormat="1" ht="8.25">
      <c r="D1" s="358" t="s">
        <v>319</v>
      </c>
      <c r="E1" s="299"/>
      <c r="F1" s="299"/>
      <c r="G1" s="299"/>
      <c r="H1" s="299"/>
      <c r="I1" s="299"/>
      <c r="J1" s="299"/>
      <c r="K1" s="299"/>
      <c r="L1" s="299"/>
      <c r="M1" s="299"/>
      <c r="N1" s="299"/>
      <c r="O1" s="299"/>
      <c r="P1" s="299"/>
      <c r="Q1" s="299"/>
      <c r="R1" s="299"/>
      <c r="S1" s="299"/>
      <c r="T1" s="299"/>
      <c r="U1" s="299"/>
      <c r="V1" s="299"/>
      <c r="W1" s="299"/>
      <c r="X1" s="299"/>
    </row>
    <row r="2" spans="4:24" s="113" customFormat="1" ht="9" thickBot="1">
      <c r="D2" s="206"/>
      <c r="E2" s="206"/>
      <c r="F2" s="206"/>
      <c r="G2" s="206"/>
      <c r="H2" s="206"/>
      <c r="I2" s="206"/>
      <c r="J2" s="206"/>
      <c r="K2" s="206"/>
      <c r="L2" s="206"/>
      <c r="M2" s="206"/>
      <c r="N2" s="206"/>
      <c r="O2" s="206"/>
      <c r="P2" s="206"/>
      <c r="Q2" s="206"/>
      <c r="R2" s="206"/>
      <c r="S2" s="206"/>
      <c r="T2" s="206"/>
      <c r="U2" s="206"/>
      <c r="V2" s="206"/>
      <c r="W2" s="206"/>
      <c r="X2" s="206"/>
    </row>
    <row r="3" s="113" customFormat="1" ht="9" thickBot="1"/>
    <row r="4" spans="1:26" s="155" customFormat="1" ht="17.25">
      <c r="A4" s="181"/>
      <c r="B4" s="361" t="s">
        <v>736</v>
      </c>
      <c r="C4" s="361"/>
      <c r="D4" s="361"/>
      <c r="E4" s="361"/>
      <c r="F4" s="361"/>
      <c r="G4" s="361"/>
      <c r="H4" s="361"/>
      <c r="I4" s="361"/>
      <c r="J4" s="361"/>
      <c r="K4" s="361"/>
      <c r="L4" s="361"/>
      <c r="M4" s="153"/>
      <c r="N4" s="181"/>
      <c r="O4" s="361" t="s">
        <v>780</v>
      </c>
      <c r="P4" s="361"/>
      <c r="Q4" s="361"/>
      <c r="R4" s="361"/>
      <c r="S4" s="361"/>
      <c r="T4" s="361"/>
      <c r="U4" s="361"/>
      <c r="V4" s="361"/>
      <c r="W4" s="361"/>
      <c r="X4" s="361"/>
      <c r="Y4" s="361"/>
      <c r="Z4" s="153"/>
    </row>
    <row r="5" spans="1:26" s="155" customFormat="1" ht="17.25">
      <c r="A5" s="222"/>
      <c r="B5" s="95" t="s">
        <v>338</v>
      </c>
      <c r="C5" s="135"/>
      <c r="D5" s="223" t="s">
        <v>737</v>
      </c>
      <c r="E5" s="199"/>
      <c r="F5" s="223">
        <f>J5+D7</f>
        <v>20</v>
      </c>
      <c r="G5" s="199"/>
      <c r="H5" s="224" t="s">
        <v>304</v>
      </c>
      <c r="I5" s="224"/>
      <c r="J5" s="223">
        <v>20</v>
      </c>
      <c r="K5" s="199" t="s">
        <v>305</v>
      </c>
      <c r="L5" s="223" t="s">
        <v>744</v>
      </c>
      <c r="M5" s="225"/>
      <c r="N5" s="222"/>
      <c r="O5" s="95" t="s">
        <v>338</v>
      </c>
      <c r="P5" s="135"/>
      <c r="Q5" s="223" t="s">
        <v>779</v>
      </c>
      <c r="R5" s="199"/>
      <c r="S5" s="223">
        <f>W5+Q7</f>
        <v>15</v>
      </c>
      <c r="T5" s="199"/>
      <c r="U5" s="224" t="s">
        <v>304</v>
      </c>
      <c r="V5" s="224"/>
      <c r="W5" s="223">
        <v>15</v>
      </c>
      <c r="X5" s="199" t="s">
        <v>305</v>
      </c>
      <c r="Y5" s="223" t="s">
        <v>742</v>
      </c>
      <c r="Z5" s="225"/>
    </row>
    <row r="6" spans="1:26" ht="16.5">
      <c r="A6" s="182"/>
      <c r="B6" s="236" t="s">
        <v>335</v>
      </c>
      <c r="C6" s="236"/>
      <c r="D6" s="94" t="s">
        <v>745</v>
      </c>
      <c r="E6" s="236"/>
      <c r="F6" s="236" t="s">
        <v>336</v>
      </c>
      <c r="G6" s="236"/>
      <c r="H6" s="94" t="s">
        <v>746</v>
      </c>
      <c r="I6" s="236"/>
      <c r="J6" s="236" t="s">
        <v>337</v>
      </c>
      <c r="K6" s="236"/>
      <c r="L6" s="94" t="s">
        <v>747</v>
      </c>
      <c r="M6" s="72"/>
      <c r="N6" s="182"/>
      <c r="O6" s="236" t="s">
        <v>335</v>
      </c>
      <c r="P6" s="236"/>
      <c r="Q6" s="94" t="s">
        <v>764</v>
      </c>
      <c r="R6" s="236"/>
      <c r="S6" s="236" t="s">
        <v>336</v>
      </c>
      <c r="T6" s="236"/>
      <c r="U6" s="94" t="s">
        <v>749</v>
      </c>
      <c r="V6" s="236"/>
      <c r="W6" s="236" t="s">
        <v>337</v>
      </c>
      <c r="X6" s="236"/>
      <c r="Y6" s="94" t="s">
        <v>765</v>
      </c>
      <c r="Z6" s="72"/>
    </row>
    <row r="7" spans="1:26" ht="17.25">
      <c r="A7" s="182"/>
      <c r="B7" s="236" t="s">
        <v>306</v>
      </c>
      <c r="C7" s="28"/>
      <c r="D7" s="237"/>
      <c r="E7" s="238" t="s">
        <v>307</v>
      </c>
      <c r="F7" s="227"/>
      <c r="G7" s="227"/>
      <c r="H7" s="227"/>
      <c r="I7" s="227"/>
      <c r="J7" s="227"/>
      <c r="K7" s="227"/>
      <c r="L7" s="227"/>
      <c r="M7" s="72"/>
      <c r="N7" s="182"/>
      <c r="O7" s="236" t="s">
        <v>306</v>
      </c>
      <c r="P7" s="28"/>
      <c r="Q7" s="237"/>
      <c r="R7" s="238" t="s">
        <v>307</v>
      </c>
      <c r="S7" s="227"/>
      <c r="T7" s="227"/>
      <c r="U7" s="227"/>
      <c r="V7" s="227"/>
      <c r="W7" s="227"/>
      <c r="X7" s="227"/>
      <c r="Y7" s="227"/>
      <c r="Z7" s="72"/>
    </row>
    <row r="8" spans="1:26" ht="12.75" customHeight="1">
      <c r="A8" s="182"/>
      <c r="B8" s="359" t="s">
        <v>743</v>
      </c>
      <c r="C8" s="359"/>
      <c r="D8" s="359"/>
      <c r="E8" s="359"/>
      <c r="F8" s="359"/>
      <c r="G8" s="359"/>
      <c r="H8" s="359"/>
      <c r="I8" s="359"/>
      <c r="J8" s="359"/>
      <c r="K8" s="359"/>
      <c r="L8" s="359"/>
      <c r="M8" s="72"/>
      <c r="N8" s="182"/>
      <c r="O8" s="363" t="s">
        <v>781</v>
      </c>
      <c r="P8" s="363"/>
      <c r="Q8" s="363"/>
      <c r="R8" s="363"/>
      <c r="S8" s="363"/>
      <c r="T8" s="363"/>
      <c r="U8" s="363"/>
      <c r="V8" s="363"/>
      <c r="W8" s="363"/>
      <c r="X8" s="363"/>
      <c r="Y8" s="363"/>
      <c r="Z8" s="72"/>
    </row>
    <row r="9" spans="1:26" ht="12.75" customHeight="1">
      <c r="A9" s="182"/>
      <c r="B9" s="359"/>
      <c r="C9" s="359"/>
      <c r="D9" s="359"/>
      <c r="E9" s="359"/>
      <c r="F9" s="359"/>
      <c r="G9" s="359"/>
      <c r="H9" s="359"/>
      <c r="I9" s="359"/>
      <c r="J9" s="359"/>
      <c r="K9" s="359"/>
      <c r="L9" s="359"/>
      <c r="M9" s="72"/>
      <c r="N9" s="182"/>
      <c r="O9" s="363"/>
      <c r="P9" s="363"/>
      <c r="Q9" s="363"/>
      <c r="R9" s="363"/>
      <c r="S9" s="363"/>
      <c r="T9" s="363"/>
      <c r="U9" s="363"/>
      <c r="V9" s="363"/>
      <c r="W9" s="363"/>
      <c r="X9" s="363"/>
      <c r="Y9" s="363"/>
      <c r="Z9" s="72"/>
    </row>
    <row r="10" spans="1:26" ht="12.75" customHeight="1">
      <c r="A10" s="182"/>
      <c r="B10" s="359"/>
      <c r="C10" s="359"/>
      <c r="D10" s="359"/>
      <c r="E10" s="359"/>
      <c r="F10" s="359"/>
      <c r="G10" s="359"/>
      <c r="H10" s="359"/>
      <c r="I10" s="359"/>
      <c r="J10" s="359"/>
      <c r="K10" s="359"/>
      <c r="L10" s="359"/>
      <c r="M10" s="72"/>
      <c r="N10" s="182"/>
      <c r="O10" s="363"/>
      <c r="P10" s="363"/>
      <c r="Q10" s="363"/>
      <c r="R10" s="363"/>
      <c r="S10" s="363"/>
      <c r="T10" s="363"/>
      <c r="U10" s="363"/>
      <c r="V10" s="363"/>
      <c r="W10" s="363"/>
      <c r="X10" s="363"/>
      <c r="Y10" s="363"/>
      <c r="Z10" s="72"/>
    </row>
    <row r="11" spans="1:26" ht="12.75" customHeight="1">
      <c r="A11" s="182"/>
      <c r="B11" s="359"/>
      <c r="C11" s="359"/>
      <c r="D11" s="359"/>
      <c r="E11" s="359"/>
      <c r="F11" s="359"/>
      <c r="G11" s="359"/>
      <c r="H11" s="359"/>
      <c r="I11" s="359"/>
      <c r="J11" s="359"/>
      <c r="K11" s="359"/>
      <c r="L11" s="359"/>
      <c r="M11" s="72"/>
      <c r="N11" s="182"/>
      <c r="O11" s="363"/>
      <c r="P11" s="363"/>
      <c r="Q11" s="363"/>
      <c r="R11" s="363"/>
      <c r="S11" s="363"/>
      <c r="T11" s="363"/>
      <c r="U11" s="363"/>
      <c r="V11" s="363"/>
      <c r="W11" s="363"/>
      <c r="X11" s="363"/>
      <c r="Y11" s="363"/>
      <c r="Z11" s="72"/>
    </row>
    <row r="12" spans="1:26" ht="13.5" thickBot="1">
      <c r="A12" s="143"/>
      <c r="B12" s="362"/>
      <c r="C12" s="362"/>
      <c r="D12" s="362"/>
      <c r="E12" s="362"/>
      <c r="F12" s="362"/>
      <c r="G12" s="362"/>
      <c r="H12" s="362"/>
      <c r="I12" s="362"/>
      <c r="J12" s="362"/>
      <c r="K12" s="362"/>
      <c r="L12" s="362"/>
      <c r="M12" s="85"/>
      <c r="N12" s="143"/>
      <c r="O12" s="364"/>
      <c r="P12" s="364"/>
      <c r="Q12" s="364"/>
      <c r="R12" s="364"/>
      <c r="S12" s="364"/>
      <c r="T12" s="364"/>
      <c r="U12" s="364"/>
      <c r="V12" s="364"/>
      <c r="W12" s="364"/>
      <c r="X12" s="364"/>
      <c r="Y12" s="364"/>
      <c r="Z12" s="85"/>
    </row>
    <row r="13" spans="1:26" s="155" customFormat="1" ht="17.25">
      <c r="A13" s="181"/>
      <c r="B13" s="361" t="s">
        <v>735</v>
      </c>
      <c r="C13" s="361"/>
      <c r="D13" s="361"/>
      <c r="E13" s="361"/>
      <c r="F13" s="361"/>
      <c r="G13" s="361"/>
      <c r="H13" s="361"/>
      <c r="I13" s="361"/>
      <c r="J13" s="361"/>
      <c r="K13" s="361"/>
      <c r="L13" s="361"/>
      <c r="M13" s="153"/>
      <c r="N13" s="181"/>
      <c r="O13" s="361" t="s">
        <v>757</v>
      </c>
      <c r="P13" s="361"/>
      <c r="Q13" s="361"/>
      <c r="R13" s="361"/>
      <c r="S13" s="361"/>
      <c r="T13" s="361"/>
      <c r="U13" s="361"/>
      <c r="V13" s="361"/>
      <c r="W13" s="361"/>
      <c r="X13" s="361"/>
      <c r="Y13" s="361"/>
      <c r="Z13" s="153"/>
    </row>
    <row r="14" spans="1:26" ht="17.25">
      <c r="A14" s="222"/>
      <c r="B14" s="95" t="s">
        <v>338</v>
      </c>
      <c r="C14" s="135"/>
      <c r="D14" s="223" t="s">
        <v>738</v>
      </c>
      <c r="E14" s="199"/>
      <c r="F14" s="223">
        <f>J14+D16</f>
        <v>25</v>
      </c>
      <c r="G14" s="199"/>
      <c r="H14" s="224" t="s">
        <v>304</v>
      </c>
      <c r="I14" s="224"/>
      <c r="J14" s="223">
        <v>25</v>
      </c>
      <c r="K14" s="199" t="s">
        <v>305</v>
      </c>
      <c r="L14" s="223" t="s">
        <v>742</v>
      </c>
      <c r="M14" s="225"/>
      <c r="N14" s="222"/>
      <c r="O14" s="95" t="s">
        <v>338</v>
      </c>
      <c r="P14" s="135"/>
      <c r="Q14" s="223" t="s">
        <v>761</v>
      </c>
      <c r="R14" s="199"/>
      <c r="S14" s="223">
        <f>W14+Q16</f>
        <v>5</v>
      </c>
      <c r="T14" s="199"/>
      <c r="U14" s="224" t="s">
        <v>304</v>
      </c>
      <c r="V14" s="224"/>
      <c r="W14" s="223">
        <v>5</v>
      </c>
      <c r="X14" s="199" t="s">
        <v>305</v>
      </c>
      <c r="Y14" s="223" t="s">
        <v>742</v>
      </c>
      <c r="Z14" s="225"/>
    </row>
    <row r="15" spans="1:26" ht="16.5">
      <c r="A15" s="182"/>
      <c r="B15" s="236" t="s">
        <v>335</v>
      </c>
      <c r="C15" s="236"/>
      <c r="D15" s="94" t="s">
        <v>745</v>
      </c>
      <c r="E15" s="236"/>
      <c r="F15" s="236" t="s">
        <v>336</v>
      </c>
      <c r="G15" s="236"/>
      <c r="H15" s="94" t="s">
        <v>749</v>
      </c>
      <c r="I15" s="236"/>
      <c r="J15" s="236" t="s">
        <v>337</v>
      </c>
      <c r="K15" s="236"/>
      <c r="L15" s="94" t="s">
        <v>747</v>
      </c>
      <c r="M15" s="72"/>
      <c r="N15" s="182"/>
      <c r="O15" s="236" t="s">
        <v>335</v>
      </c>
      <c r="P15" s="236"/>
      <c r="Q15" s="94" t="s">
        <v>764</v>
      </c>
      <c r="R15" s="236"/>
      <c r="S15" s="236" t="s">
        <v>336</v>
      </c>
      <c r="T15" s="236"/>
      <c r="U15" s="94" t="s">
        <v>749</v>
      </c>
      <c r="V15" s="236"/>
      <c r="W15" s="236" t="s">
        <v>337</v>
      </c>
      <c r="X15" s="236"/>
      <c r="Y15" s="94" t="s">
        <v>765</v>
      </c>
      <c r="Z15" s="72"/>
    </row>
    <row r="16" spans="1:26" ht="17.25">
      <c r="A16" s="182"/>
      <c r="B16" s="236" t="s">
        <v>306</v>
      </c>
      <c r="C16" s="28"/>
      <c r="D16" s="237"/>
      <c r="E16" s="238" t="s">
        <v>307</v>
      </c>
      <c r="F16" s="227"/>
      <c r="G16" s="227"/>
      <c r="H16" s="227"/>
      <c r="I16" s="227"/>
      <c r="J16" s="227"/>
      <c r="K16" s="227"/>
      <c r="L16" s="227"/>
      <c r="M16" s="72"/>
      <c r="N16" s="182"/>
      <c r="O16" s="236" t="s">
        <v>306</v>
      </c>
      <c r="P16" s="28"/>
      <c r="Q16" s="237"/>
      <c r="R16" s="238" t="s">
        <v>307</v>
      </c>
      <c r="S16" s="227"/>
      <c r="T16" s="227"/>
      <c r="U16" s="227"/>
      <c r="V16" s="227"/>
      <c r="W16" s="227"/>
      <c r="X16" s="227"/>
      <c r="Y16" s="227"/>
      <c r="Z16" s="72"/>
    </row>
    <row r="17" spans="1:26" ht="12.75" customHeight="1">
      <c r="A17" s="182"/>
      <c r="B17" s="359" t="s">
        <v>748</v>
      </c>
      <c r="C17" s="359"/>
      <c r="D17" s="359"/>
      <c r="E17" s="359"/>
      <c r="F17" s="359"/>
      <c r="G17" s="359"/>
      <c r="H17" s="359"/>
      <c r="I17" s="359"/>
      <c r="J17" s="359"/>
      <c r="K17" s="359"/>
      <c r="L17" s="359"/>
      <c r="M17" s="72"/>
      <c r="N17" s="182"/>
      <c r="O17" s="359" t="s">
        <v>763</v>
      </c>
      <c r="P17" s="359"/>
      <c r="Q17" s="359"/>
      <c r="R17" s="359"/>
      <c r="S17" s="359"/>
      <c r="T17" s="359"/>
      <c r="U17" s="359"/>
      <c r="V17" s="359"/>
      <c r="W17" s="359"/>
      <c r="X17" s="359"/>
      <c r="Y17" s="359"/>
      <c r="Z17" s="72"/>
    </row>
    <row r="18" spans="1:26" ht="12.75" customHeight="1">
      <c r="A18" s="182"/>
      <c r="B18" s="359"/>
      <c r="C18" s="359"/>
      <c r="D18" s="359"/>
      <c r="E18" s="359"/>
      <c r="F18" s="359"/>
      <c r="G18" s="359"/>
      <c r="H18" s="359"/>
      <c r="I18" s="359"/>
      <c r="J18" s="359"/>
      <c r="K18" s="359"/>
      <c r="L18" s="359"/>
      <c r="M18" s="72"/>
      <c r="N18" s="182"/>
      <c r="O18" s="359"/>
      <c r="P18" s="359"/>
      <c r="Q18" s="359"/>
      <c r="R18" s="359"/>
      <c r="S18" s="359"/>
      <c r="T18" s="359"/>
      <c r="U18" s="359"/>
      <c r="V18" s="359"/>
      <c r="W18" s="359"/>
      <c r="X18" s="359"/>
      <c r="Y18" s="359"/>
      <c r="Z18" s="72"/>
    </row>
    <row r="19" spans="1:26" ht="12.75" customHeight="1">
      <c r="A19" s="182"/>
      <c r="B19" s="359"/>
      <c r="C19" s="359"/>
      <c r="D19" s="359"/>
      <c r="E19" s="359"/>
      <c r="F19" s="359"/>
      <c r="G19" s="359"/>
      <c r="H19" s="359"/>
      <c r="I19" s="359"/>
      <c r="J19" s="359"/>
      <c r="K19" s="359"/>
      <c r="L19" s="359"/>
      <c r="M19" s="72"/>
      <c r="N19" s="182"/>
      <c r="O19" s="359"/>
      <c r="P19" s="359"/>
      <c r="Q19" s="359"/>
      <c r="R19" s="359"/>
      <c r="S19" s="359"/>
      <c r="T19" s="359"/>
      <c r="U19" s="359"/>
      <c r="V19" s="359"/>
      <c r="W19" s="359"/>
      <c r="X19" s="359"/>
      <c r="Y19" s="359"/>
      <c r="Z19" s="72"/>
    </row>
    <row r="20" spans="1:26" ht="12.75" customHeight="1">
      <c r="A20" s="182"/>
      <c r="B20" s="359"/>
      <c r="C20" s="359"/>
      <c r="D20" s="359"/>
      <c r="E20" s="359"/>
      <c r="F20" s="359"/>
      <c r="G20" s="359"/>
      <c r="H20" s="359"/>
      <c r="I20" s="359"/>
      <c r="J20" s="359"/>
      <c r="K20" s="359"/>
      <c r="L20" s="359"/>
      <c r="M20" s="72"/>
      <c r="N20" s="182"/>
      <c r="O20" s="359"/>
      <c r="P20" s="359"/>
      <c r="Q20" s="359"/>
      <c r="R20" s="359"/>
      <c r="S20" s="359"/>
      <c r="T20" s="359"/>
      <c r="U20" s="359"/>
      <c r="V20" s="359"/>
      <c r="W20" s="359"/>
      <c r="X20" s="359"/>
      <c r="Y20" s="359"/>
      <c r="Z20" s="72"/>
    </row>
    <row r="21" spans="1:26" ht="13.5" customHeight="1" thickBot="1">
      <c r="A21" s="143"/>
      <c r="B21" s="362"/>
      <c r="C21" s="362"/>
      <c r="D21" s="362"/>
      <c r="E21" s="362"/>
      <c r="F21" s="362"/>
      <c r="G21" s="362"/>
      <c r="H21" s="362"/>
      <c r="I21" s="362"/>
      <c r="J21" s="362"/>
      <c r="K21" s="362"/>
      <c r="L21" s="362"/>
      <c r="M21" s="85"/>
      <c r="N21" s="143"/>
      <c r="O21" s="362"/>
      <c r="P21" s="362"/>
      <c r="Q21" s="362"/>
      <c r="R21" s="362"/>
      <c r="S21" s="362"/>
      <c r="T21" s="362"/>
      <c r="U21" s="362"/>
      <c r="V21" s="362"/>
      <c r="W21" s="362"/>
      <c r="X21" s="362"/>
      <c r="Y21" s="362"/>
      <c r="Z21" s="85"/>
    </row>
    <row r="22" spans="1:26" s="155" customFormat="1" ht="17.25">
      <c r="A22" s="181"/>
      <c r="B22" s="361" t="s">
        <v>734</v>
      </c>
      <c r="C22" s="361"/>
      <c r="D22" s="361"/>
      <c r="E22" s="361"/>
      <c r="F22" s="361"/>
      <c r="G22" s="361"/>
      <c r="H22" s="361"/>
      <c r="I22" s="361"/>
      <c r="J22" s="361"/>
      <c r="K22" s="361"/>
      <c r="L22" s="361"/>
      <c r="M22" s="153"/>
      <c r="N22" s="181"/>
      <c r="O22" s="361" t="s">
        <v>760</v>
      </c>
      <c r="P22" s="361"/>
      <c r="Q22" s="361"/>
      <c r="R22" s="361"/>
      <c r="S22" s="361"/>
      <c r="T22" s="361"/>
      <c r="U22" s="361"/>
      <c r="V22" s="361"/>
      <c r="W22" s="361"/>
      <c r="X22" s="361"/>
      <c r="Y22" s="361"/>
      <c r="Z22" s="153"/>
    </row>
    <row r="23" spans="1:26" ht="17.25">
      <c r="A23" s="222"/>
      <c r="B23" s="95" t="s">
        <v>338</v>
      </c>
      <c r="C23" s="135"/>
      <c r="D23" s="223" t="s">
        <v>739</v>
      </c>
      <c r="E23" s="199"/>
      <c r="F23" s="223">
        <f>J23+D25</f>
        <v>15</v>
      </c>
      <c r="G23" s="199"/>
      <c r="H23" s="224" t="s">
        <v>304</v>
      </c>
      <c r="I23" s="224"/>
      <c r="J23" s="223">
        <v>15</v>
      </c>
      <c r="K23" s="199" t="s">
        <v>305</v>
      </c>
      <c r="L23" s="223" t="s">
        <v>742</v>
      </c>
      <c r="M23" s="225"/>
      <c r="N23" s="222"/>
      <c r="O23" s="95" t="s">
        <v>338</v>
      </c>
      <c r="P23" s="135"/>
      <c r="Q23" s="223" t="s">
        <v>761</v>
      </c>
      <c r="R23" s="199"/>
      <c r="S23" s="223">
        <f>W23+Q25</f>
        <v>15</v>
      </c>
      <c r="T23" s="199"/>
      <c r="U23" s="224" t="s">
        <v>304</v>
      </c>
      <c r="V23" s="224"/>
      <c r="W23" s="223">
        <v>15</v>
      </c>
      <c r="X23" s="199" t="s">
        <v>305</v>
      </c>
      <c r="Y23" s="223" t="s">
        <v>742</v>
      </c>
      <c r="Z23" s="225"/>
    </row>
    <row r="24" spans="1:26" ht="16.5">
      <c r="A24" s="182"/>
      <c r="B24" s="236" t="s">
        <v>335</v>
      </c>
      <c r="C24" s="236"/>
      <c r="D24" s="94" t="s">
        <v>745</v>
      </c>
      <c r="E24" s="236"/>
      <c r="F24" s="236" t="s">
        <v>336</v>
      </c>
      <c r="G24" s="236"/>
      <c r="H24" s="94" t="s">
        <v>751</v>
      </c>
      <c r="I24" s="236"/>
      <c r="J24" s="236" t="s">
        <v>337</v>
      </c>
      <c r="K24" s="236"/>
      <c r="L24" s="94" t="s">
        <v>747</v>
      </c>
      <c r="M24" s="72"/>
      <c r="N24" s="182"/>
      <c r="O24" s="236" t="s">
        <v>335</v>
      </c>
      <c r="P24" s="236"/>
      <c r="Q24" s="94" t="s">
        <v>767</v>
      </c>
      <c r="R24" s="236"/>
      <c r="S24" s="236" t="s">
        <v>336</v>
      </c>
      <c r="T24" s="236"/>
      <c r="U24" s="94" t="s">
        <v>749</v>
      </c>
      <c r="V24" s="236"/>
      <c r="W24" s="236" t="s">
        <v>337</v>
      </c>
      <c r="X24" s="236"/>
      <c r="Y24" s="94" t="s">
        <v>747</v>
      </c>
      <c r="Z24" s="72"/>
    </row>
    <row r="25" spans="1:26" ht="17.25">
      <c r="A25" s="182"/>
      <c r="B25" s="236" t="s">
        <v>306</v>
      </c>
      <c r="C25" s="28"/>
      <c r="D25" s="237"/>
      <c r="E25" s="238" t="s">
        <v>307</v>
      </c>
      <c r="F25" s="227"/>
      <c r="G25" s="227"/>
      <c r="H25" s="227"/>
      <c r="I25" s="227"/>
      <c r="J25" s="227"/>
      <c r="K25" s="227"/>
      <c r="L25" s="227"/>
      <c r="M25" s="72"/>
      <c r="N25" s="182"/>
      <c r="O25" s="236" t="s">
        <v>306</v>
      </c>
      <c r="P25" s="28"/>
      <c r="Q25" s="237"/>
      <c r="R25" s="238" t="s">
        <v>307</v>
      </c>
      <c r="S25" s="227"/>
      <c r="T25" s="227"/>
      <c r="U25" s="227"/>
      <c r="V25" s="227"/>
      <c r="W25" s="227"/>
      <c r="X25" s="227"/>
      <c r="Y25" s="227"/>
      <c r="Z25" s="72"/>
    </row>
    <row r="26" spans="1:26" ht="12.75" customHeight="1">
      <c r="A26" s="182"/>
      <c r="B26" s="359" t="s">
        <v>750</v>
      </c>
      <c r="C26" s="359"/>
      <c r="D26" s="359"/>
      <c r="E26" s="359"/>
      <c r="F26" s="359"/>
      <c r="G26" s="359"/>
      <c r="H26" s="359"/>
      <c r="I26" s="359"/>
      <c r="J26" s="359"/>
      <c r="K26" s="359"/>
      <c r="L26" s="359"/>
      <c r="M26" s="72"/>
      <c r="N26" s="182"/>
      <c r="O26" s="359" t="s">
        <v>766</v>
      </c>
      <c r="P26" s="359"/>
      <c r="Q26" s="359"/>
      <c r="R26" s="359"/>
      <c r="S26" s="359"/>
      <c r="T26" s="359"/>
      <c r="U26" s="359"/>
      <c r="V26" s="359"/>
      <c r="W26" s="359"/>
      <c r="X26" s="359"/>
      <c r="Y26" s="359"/>
      <c r="Z26" s="72"/>
    </row>
    <row r="27" spans="1:26" ht="12.75" customHeight="1">
      <c r="A27" s="182"/>
      <c r="B27" s="359"/>
      <c r="C27" s="359"/>
      <c r="D27" s="359"/>
      <c r="E27" s="359"/>
      <c r="F27" s="359"/>
      <c r="G27" s="359"/>
      <c r="H27" s="359"/>
      <c r="I27" s="359"/>
      <c r="J27" s="359"/>
      <c r="K27" s="359"/>
      <c r="L27" s="359"/>
      <c r="M27" s="72"/>
      <c r="N27" s="182"/>
      <c r="O27" s="359"/>
      <c r="P27" s="359"/>
      <c r="Q27" s="359"/>
      <c r="R27" s="359"/>
      <c r="S27" s="359"/>
      <c r="T27" s="359"/>
      <c r="U27" s="359"/>
      <c r="V27" s="359"/>
      <c r="W27" s="359"/>
      <c r="X27" s="359"/>
      <c r="Y27" s="359"/>
      <c r="Z27" s="72"/>
    </row>
    <row r="28" spans="1:26" ht="12.75" customHeight="1">
      <c r="A28" s="182"/>
      <c r="B28" s="359"/>
      <c r="C28" s="359"/>
      <c r="D28" s="359"/>
      <c r="E28" s="359"/>
      <c r="F28" s="359"/>
      <c r="G28" s="359"/>
      <c r="H28" s="359"/>
      <c r="I28" s="359"/>
      <c r="J28" s="359"/>
      <c r="K28" s="359"/>
      <c r="L28" s="359"/>
      <c r="M28" s="72"/>
      <c r="N28" s="182"/>
      <c r="O28" s="359"/>
      <c r="P28" s="359"/>
      <c r="Q28" s="359"/>
      <c r="R28" s="359"/>
      <c r="S28" s="359"/>
      <c r="T28" s="359"/>
      <c r="U28" s="359"/>
      <c r="V28" s="359"/>
      <c r="W28" s="359"/>
      <c r="X28" s="359"/>
      <c r="Y28" s="359"/>
      <c r="Z28" s="72"/>
    </row>
    <row r="29" spans="1:26" ht="12.75" customHeight="1">
      <c r="A29" s="182"/>
      <c r="B29" s="359"/>
      <c r="C29" s="359"/>
      <c r="D29" s="359"/>
      <c r="E29" s="359"/>
      <c r="F29" s="359"/>
      <c r="G29" s="359"/>
      <c r="H29" s="359"/>
      <c r="I29" s="359"/>
      <c r="J29" s="359"/>
      <c r="K29" s="359"/>
      <c r="L29" s="359"/>
      <c r="M29" s="72"/>
      <c r="N29" s="182"/>
      <c r="O29" s="359"/>
      <c r="P29" s="359"/>
      <c r="Q29" s="359"/>
      <c r="R29" s="359"/>
      <c r="S29" s="359"/>
      <c r="T29" s="359"/>
      <c r="U29" s="359"/>
      <c r="V29" s="359"/>
      <c r="W29" s="359"/>
      <c r="X29" s="359"/>
      <c r="Y29" s="359"/>
      <c r="Z29" s="72"/>
    </row>
    <row r="30" spans="1:26" ht="13.5" customHeight="1" thickBot="1">
      <c r="A30" s="143"/>
      <c r="B30" s="362"/>
      <c r="C30" s="362"/>
      <c r="D30" s="362"/>
      <c r="E30" s="362"/>
      <c r="F30" s="362"/>
      <c r="G30" s="362"/>
      <c r="H30" s="362"/>
      <c r="I30" s="362"/>
      <c r="J30" s="362"/>
      <c r="K30" s="362"/>
      <c r="L30" s="362"/>
      <c r="M30" s="85"/>
      <c r="N30" s="143"/>
      <c r="O30" s="360"/>
      <c r="P30" s="360"/>
      <c r="Q30" s="360"/>
      <c r="R30" s="360"/>
      <c r="S30" s="360"/>
      <c r="T30" s="360"/>
      <c r="U30" s="360"/>
      <c r="V30" s="360"/>
      <c r="W30" s="360"/>
      <c r="X30" s="360"/>
      <c r="Y30" s="360"/>
      <c r="Z30" s="85"/>
    </row>
    <row r="31" spans="1:26" s="155" customFormat="1" ht="17.25">
      <c r="A31" s="181"/>
      <c r="B31" s="361" t="s">
        <v>733</v>
      </c>
      <c r="C31" s="361"/>
      <c r="D31" s="361"/>
      <c r="E31" s="361"/>
      <c r="F31" s="361"/>
      <c r="G31" s="361"/>
      <c r="H31" s="361"/>
      <c r="I31" s="361"/>
      <c r="J31" s="361"/>
      <c r="K31" s="361"/>
      <c r="L31" s="361"/>
      <c r="M31" s="153"/>
      <c r="N31" s="181"/>
      <c r="O31" s="361" t="s">
        <v>759</v>
      </c>
      <c r="P31" s="361"/>
      <c r="Q31" s="361"/>
      <c r="R31" s="361"/>
      <c r="S31" s="361"/>
      <c r="T31" s="361"/>
      <c r="U31" s="361"/>
      <c r="V31" s="361"/>
      <c r="W31" s="361"/>
      <c r="X31" s="361"/>
      <c r="Y31" s="361"/>
      <c r="Z31" s="153"/>
    </row>
    <row r="32" spans="1:26" ht="17.25">
      <c r="A32" s="222"/>
      <c r="B32" s="95" t="s">
        <v>338</v>
      </c>
      <c r="C32" s="135"/>
      <c r="D32" s="223" t="s">
        <v>740</v>
      </c>
      <c r="E32" s="199"/>
      <c r="F32" s="223">
        <f>J32+D34</f>
        <v>40</v>
      </c>
      <c r="G32" s="199"/>
      <c r="H32" s="224" t="s">
        <v>304</v>
      </c>
      <c r="I32" s="224"/>
      <c r="J32" s="223">
        <v>40</v>
      </c>
      <c r="K32" s="199" t="s">
        <v>305</v>
      </c>
      <c r="L32" s="223" t="s">
        <v>742</v>
      </c>
      <c r="M32" s="225"/>
      <c r="N32" s="222"/>
      <c r="O32" s="95" t="s">
        <v>338</v>
      </c>
      <c r="P32" s="135"/>
      <c r="Q32" s="223" t="s">
        <v>762</v>
      </c>
      <c r="R32" s="199"/>
      <c r="S32" s="223">
        <f>W32+Q34</f>
        <v>20</v>
      </c>
      <c r="T32" s="199"/>
      <c r="U32" s="224" t="s">
        <v>304</v>
      </c>
      <c r="V32" s="224"/>
      <c r="W32" s="223">
        <v>20</v>
      </c>
      <c r="X32" s="199" t="s">
        <v>305</v>
      </c>
      <c r="Y32" s="223" t="s">
        <v>742</v>
      </c>
      <c r="Z32" s="225"/>
    </row>
    <row r="33" spans="1:26" ht="16.5">
      <c r="A33" s="182"/>
      <c r="B33" s="236" t="s">
        <v>335</v>
      </c>
      <c r="C33" s="236"/>
      <c r="D33" s="94" t="s">
        <v>745</v>
      </c>
      <c r="E33" s="236"/>
      <c r="F33" s="236" t="s">
        <v>336</v>
      </c>
      <c r="G33" s="236"/>
      <c r="H33" s="94" t="s">
        <v>752</v>
      </c>
      <c r="I33" s="236"/>
      <c r="J33" s="236" t="s">
        <v>337</v>
      </c>
      <c r="K33" s="236"/>
      <c r="L33" s="94" t="s">
        <v>747</v>
      </c>
      <c r="M33" s="72"/>
      <c r="N33" s="182"/>
      <c r="O33" s="236" t="s">
        <v>335</v>
      </c>
      <c r="P33" s="236"/>
      <c r="Q33" s="94" t="s">
        <v>745</v>
      </c>
      <c r="R33" s="236"/>
      <c r="S33" s="236" t="s">
        <v>336</v>
      </c>
      <c r="T33" s="236"/>
      <c r="U33" s="94" t="s">
        <v>751</v>
      </c>
      <c r="V33" s="236"/>
      <c r="W33" s="236" t="s">
        <v>337</v>
      </c>
      <c r="X33" s="236"/>
      <c r="Y33" s="94" t="s">
        <v>769</v>
      </c>
      <c r="Z33" s="72"/>
    </row>
    <row r="34" spans="1:26" ht="17.25">
      <c r="A34" s="182"/>
      <c r="B34" s="236" t="s">
        <v>306</v>
      </c>
      <c r="C34" s="28"/>
      <c r="D34" s="237"/>
      <c r="E34" s="238" t="s">
        <v>307</v>
      </c>
      <c r="F34" s="227"/>
      <c r="G34" s="227"/>
      <c r="H34" s="227"/>
      <c r="I34" s="227"/>
      <c r="J34" s="227"/>
      <c r="K34" s="227"/>
      <c r="L34" s="227"/>
      <c r="M34" s="72"/>
      <c r="N34" s="182"/>
      <c r="O34" s="236" t="s">
        <v>306</v>
      </c>
      <c r="P34" s="28"/>
      <c r="Q34" s="237"/>
      <c r="R34" s="238" t="s">
        <v>307</v>
      </c>
      <c r="S34" s="227"/>
      <c r="T34" s="227"/>
      <c r="U34" s="227"/>
      <c r="V34" s="227"/>
      <c r="W34" s="227"/>
      <c r="X34" s="227"/>
      <c r="Y34" s="227"/>
      <c r="Z34" s="72"/>
    </row>
    <row r="35" spans="1:26" ht="12.75" customHeight="1">
      <c r="A35" s="182"/>
      <c r="B35" s="363" t="s">
        <v>753</v>
      </c>
      <c r="C35" s="363"/>
      <c r="D35" s="363"/>
      <c r="E35" s="363"/>
      <c r="F35" s="363"/>
      <c r="G35" s="363"/>
      <c r="H35" s="363"/>
      <c r="I35" s="363"/>
      <c r="J35" s="363"/>
      <c r="K35" s="363"/>
      <c r="L35" s="363"/>
      <c r="M35" s="72"/>
      <c r="N35" s="182"/>
      <c r="O35" s="359" t="s">
        <v>768</v>
      </c>
      <c r="P35" s="359"/>
      <c r="Q35" s="359"/>
      <c r="R35" s="359"/>
      <c r="S35" s="359"/>
      <c r="T35" s="359"/>
      <c r="U35" s="359"/>
      <c r="V35" s="359"/>
      <c r="W35" s="359"/>
      <c r="X35" s="359"/>
      <c r="Y35" s="359"/>
      <c r="Z35" s="72"/>
    </row>
    <row r="36" spans="1:26" ht="12.75" customHeight="1">
      <c r="A36" s="182"/>
      <c r="B36" s="363"/>
      <c r="C36" s="363"/>
      <c r="D36" s="363"/>
      <c r="E36" s="363"/>
      <c r="F36" s="363"/>
      <c r="G36" s="363"/>
      <c r="H36" s="363"/>
      <c r="I36" s="363"/>
      <c r="J36" s="363"/>
      <c r="K36" s="363"/>
      <c r="L36" s="363"/>
      <c r="M36" s="72"/>
      <c r="N36" s="182"/>
      <c r="O36" s="359"/>
      <c r="P36" s="359"/>
      <c r="Q36" s="359"/>
      <c r="R36" s="359"/>
      <c r="S36" s="359"/>
      <c r="T36" s="359"/>
      <c r="U36" s="359"/>
      <c r="V36" s="359"/>
      <c r="W36" s="359"/>
      <c r="X36" s="359"/>
      <c r="Y36" s="359"/>
      <c r="Z36" s="72"/>
    </row>
    <row r="37" spans="1:26" ht="12.75" customHeight="1">
      <c r="A37" s="182"/>
      <c r="B37" s="363"/>
      <c r="C37" s="363"/>
      <c r="D37" s="363"/>
      <c r="E37" s="363"/>
      <c r="F37" s="363"/>
      <c r="G37" s="363"/>
      <c r="H37" s="363"/>
      <c r="I37" s="363"/>
      <c r="J37" s="363"/>
      <c r="K37" s="363"/>
      <c r="L37" s="363"/>
      <c r="M37" s="72"/>
      <c r="N37" s="182"/>
      <c r="O37" s="359"/>
      <c r="P37" s="359"/>
      <c r="Q37" s="359"/>
      <c r="R37" s="359"/>
      <c r="S37" s="359"/>
      <c r="T37" s="359"/>
      <c r="U37" s="359"/>
      <c r="V37" s="359"/>
      <c r="W37" s="359"/>
      <c r="X37" s="359"/>
      <c r="Y37" s="359"/>
      <c r="Z37" s="72"/>
    </row>
    <row r="38" spans="1:26" ht="12.75" customHeight="1">
      <c r="A38" s="182"/>
      <c r="B38" s="363"/>
      <c r="C38" s="363"/>
      <c r="D38" s="363"/>
      <c r="E38" s="363"/>
      <c r="F38" s="363"/>
      <c r="G38" s="363"/>
      <c r="H38" s="363"/>
      <c r="I38" s="363"/>
      <c r="J38" s="363"/>
      <c r="K38" s="363"/>
      <c r="L38" s="363"/>
      <c r="M38" s="72"/>
      <c r="N38" s="182"/>
      <c r="O38" s="359"/>
      <c r="P38" s="359"/>
      <c r="Q38" s="359"/>
      <c r="R38" s="359"/>
      <c r="S38" s="359"/>
      <c r="T38" s="359"/>
      <c r="U38" s="359"/>
      <c r="V38" s="359"/>
      <c r="W38" s="359"/>
      <c r="X38" s="359"/>
      <c r="Y38" s="359"/>
      <c r="Z38" s="72"/>
    </row>
    <row r="39" spans="1:26" ht="13.5" thickBot="1">
      <c r="A39" s="143"/>
      <c r="B39" s="364"/>
      <c r="C39" s="364"/>
      <c r="D39" s="364"/>
      <c r="E39" s="364"/>
      <c r="F39" s="364"/>
      <c r="G39" s="364"/>
      <c r="H39" s="364"/>
      <c r="I39" s="364"/>
      <c r="J39" s="364"/>
      <c r="K39" s="364"/>
      <c r="L39" s="364"/>
      <c r="M39" s="85"/>
      <c r="N39" s="143"/>
      <c r="O39" s="360"/>
      <c r="P39" s="360"/>
      <c r="Q39" s="360"/>
      <c r="R39" s="360"/>
      <c r="S39" s="360"/>
      <c r="T39" s="360"/>
      <c r="U39" s="360"/>
      <c r="V39" s="360"/>
      <c r="W39" s="360"/>
      <c r="X39" s="360"/>
      <c r="Y39" s="360"/>
      <c r="Z39" s="85"/>
    </row>
    <row r="40" spans="1:26" s="155" customFormat="1" ht="17.25">
      <c r="A40" s="181"/>
      <c r="B40" s="361" t="s">
        <v>732</v>
      </c>
      <c r="C40" s="361"/>
      <c r="D40" s="361"/>
      <c r="E40" s="361"/>
      <c r="F40" s="361"/>
      <c r="G40" s="361"/>
      <c r="H40" s="361"/>
      <c r="I40" s="361"/>
      <c r="J40" s="361"/>
      <c r="K40" s="361"/>
      <c r="L40" s="361"/>
      <c r="M40" s="153"/>
      <c r="N40" s="181"/>
      <c r="O40" s="361" t="s">
        <v>758</v>
      </c>
      <c r="P40" s="361"/>
      <c r="Q40" s="361"/>
      <c r="R40" s="361"/>
      <c r="S40" s="361"/>
      <c r="T40" s="361"/>
      <c r="U40" s="361"/>
      <c r="V40" s="361"/>
      <c r="W40" s="361"/>
      <c r="X40" s="361"/>
      <c r="Y40" s="361"/>
      <c r="Z40" s="153"/>
    </row>
    <row r="41" spans="1:26" ht="17.25">
      <c r="A41" s="222"/>
      <c r="B41" s="95" t="s">
        <v>338</v>
      </c>
      <c r="C41" s="135"/>
      <c r="D41" s="223" t="s">
        <v>741</v>
      </c>
      <c r="E41" s="199"/>
      <c r="F41" s="223">
        <f>J41+D43</f>
        <v>15</v>
      </c>
      <c r="G41" s="199"/>
      <c r="H41" s="224" t="s">
        <v>304</v>
      </c>
      <c r="I41" s="224"/>
      <c r="J41" s="223">
        <v>15</v>
      </c>
      <c r="K41" s="199" t="s">
        <v>305</v>
      </c>
      <c r="L41" s="223" t="s">
        <v>742</v>
      </c>
      <c r="M41" s="225"/>
      <c r="N41" s="222"/>
      <c r="O41" s="95" t="s">
        <v>338</v>
      </c>
      <c r="P41" s="135"/>
      <c r="Q41" s="223" t="s">
        <v>770</v>
      </c>
      <c r="R41" s="199"/>
      <c r="S41" s="223">
        <f>W41+Q43</f>
        <v>50</v>
      </c>
      <c r="T41" s="199"/>
      <c r="U41" s="224" t="s">
        <v>304</v>
      </c>
      <c r="V41" s="224"/>
      <c r="W41" s="223">
        <v>50</v>
      </c>
      <c r="X41" s="199" t="s">
        <v>305</v>
      </c>
      <c r="Y41" s="223" t="s">
        <v>744</v>
      </c>
      <c r="Z41" s="225"/>
    </row>
    <row r="42" spans="1:26" ht="16.5">
      <c r="A42" s="182"/>
      <c r="B42" s="236" t="s">
        <v>335</v>
      </c>
      <c r="C42" s="236"/>
      <c r="D42" s="94" t="s">
        <v>745</v>
      </c>
      <c r="E42" s="236"/>
      <c r="F42" s="236" t="s">
        <v>336</v>
      </c>
      <c r="G42" s="236"/>
      <c r="H42" s="94" t="s">
        <v>755</v>
      </c>
      <c r="I42" s="236"/>
      <c r="J42" s="236" t="s">
        <v>337</v>
      </c>
      <c r="K42" s="236"/>
      <c r="L42" s="94" t="s">
        <v>756</v>
      </c>
      <c r="M42" s="72"/>
      <c r="N42" s="182"/>
      <c r="O42" s="236" t="s">
        <v>335</v>
      </c>
      <c r="P42" s="236"/>
      <c r="Q42" s="94" t="s">
        <v>745</v>
      </c>
      <c r="R42" s="236"/>
      <c r="S42" s="236" t="s">
        <v>336</v>
      </c>
      <c r="T42" s="236"/>
      <c r="U42" s="94" t="s">
        <v>772</v>
      </c>
      <c r="V42" s="236"/>
      <c r="W42" s="236" t="s">
        <v>337</v>
      </c>
      <c r="X42" s="236"/>
      <c r="Y42" s="94" t="s">
        <v>773</v>
      </c>
      <c r="Z42" s="72"/>
    </row>
    <row r="43" spans="1:26" ht="17.25">
      <c r="A43" s="182"/>
      <c r="B43" s="236" t="s">
        <v>306</v>
      </c>
      <c r="C43" s="28"/>
      <c r="D43" s="237"/>
      <c r="E43" s="238" t="s">
        <v>307</v>
      </c>
      <c r="F43" s="227"/>
      <c r="G43" s="227"/>
      <c r="H43" s="227"/>
      <c r="I43" s="227"/>
      <c r="J43" s="227"/>
      <c r="K43" s="227"/>
      <c r="L43" s="227"/>
      <c r="M43" s="72"/>
      <c r="N43" s="182"/>
      <c r="O43" s="236" t="s">
        <v>306</v>
      </c>
      <c r="P43" s="28"/>
      <c r="Q43" s="237"/>
      <c r="R43" s="238" t="s">
        <v>307</v>
      </c>
      <c r="S43" s="227"/>
      <c r="T43" s="227"/>
      <c r="U43" s="227"/>
      <c r="V43" s="227"/>
      <c r="W43" s="227"/>
      <c r="X43" s="227"/>
      <c r="Y43" s="227"/>
      <c r="Z43" s="72"/>
    </row>
    <row r="44" spans="1:26" s="93" customFormat="1" ht="12.75" customHeight="1">
      <c r="A44" s="182"/>
      <c r="B44" s="363" t="s">
        <v>754</v>
      </c>
      <c r="C44" s="363"/>
      <c r="D44" s="363"/>
      <c r="E44" s="363"/>
      <c r="F44" s="363"/>
      <c r="G44" s="363"/>
      <c r="H44" s="363"/>
      <c r="I44" s="363"/>
      <c r="J44" s="363"/>
      <c r="K44" s="363"/>
      <c r="L44" s="363"/>
      <c r="M44" s="72"/>
      <c r="N44" s="182"/>
      <c r="O44" s="363" t="s">
        <v>771</v>
      </c>
      <c r="P44" s="363"/>
      <c r="Q44" s="363"/>
      <c r="R44" s="363"/>
      <c r="S44" s="363"/>
      <c r="T44" s="363"/>
      <c r="U44" s="363"/>
      <c r="V44" s="363"/>
      <c r="W44" s="363"/>
      <c r="X44" s="363"/>
      <c r="Y44" s="363"/>
      <c r="Z44" s="72"/>
    </row>
    <row r="45" spans="1:26" ht="12.75" customHeight="1">
      <c r="A45" s="182"/>
      <c r="B45" s="363"/>
      <c r="C45" s="363"/>
      <c r="D45" s="363"/>
      <c r="E45" s="363"/>
      <c r="F45" s="363"/>
      <c r="G45" s="363"/>
      <c r="H45" s="363"/>
      <c r="I45" s="363"/>
      <c r="J45" s="363"/>
      <c r="K45" s="363"/>
      <c r="L45" s="363"/>
      <c r="M45" s="72"/>
      <c r="N45" s="182"/>
      <c r="O45" s="363"/>
      <c r="P45" s="363"/>
      <c r="Q45" s="363"/>
      <c r="R45" s="363"/>
      <c r="S45" s="363"/>
      <c r="T45" s="363"/>
      <c r="U45" s="363"/>
      <c r="V45" s="363"/>
      <c r="W45" s="363"/>
      <c r="X45" s="363"/>
      <c r="Y45" s="363"/>
      <c r="Z45" s="72"/>
    </row>
    <row r="46" spans="1:28" ht="12.75" customHeight="1">
      <c r="A46" s="182"/>
      <c r="B46" s="363"/>
      <c r="C46" s="363"/>
      <c r="D46" s="363"/>
      <c r="E46" s="363"/>
      <c r="F46" s="363"/>
      <c r="G46" s="363"/>
      <c r="H46" s="363"/>
      <c r="I46" s="363"/>
      <c r="J46" s="363"/>
      <c r="K46" s="363"/>
      <c r="L46" s="363"/>
      <c r="M46" s="72"/>
      <c r="N46" s="182"/>
      <c r="O46" s="363"/>
      <c r="P46" s="363"/>
      <c r="Q46" s="363"/>
      <c r="R46" s="363"/>
      <c r="S46" s="363"/>
      <c r="T46" s="363"/>
      <c r="U46" s="363"/>
      <c r="V46" s="363"/>
      <c r="W46" s="363"/>
      <c r="X46" s="363"/>
      <c r="Y46" s="363"/>
      <c r="Z46" s="72"/>
      <c r="AA46" s="34" t="s">
        <v>277</v>
      </c>
      <c r="AB46" s="148">
        <f>F5+F14+F23+F32+F41+S5+S14+S23+S32+S41</f>
        <v>220</v>
      </c>
    </row>
    <row r="47" spans="1:29" ht="12.75" customHeight="1">
      <c r="A47" s="182"/>
      <c r="B47" s="363"/>
      <c r="C47" s="363"/>
      <c r="D47" s="363"/>
      <c r="E47" s="363"/>
      <c r="F47" s="363"/>
      <c r="G47" s="363"/>
      <c r="H47" s="363"/>
      <c r="I47" s="363"/>
      <c r="J47" s="363"/>
      <c r="K47" s="363"/>
      <c r="L47" s="363"/>
      <c r="M47" s="72"/>
      <c r="N47" s="182"/>
      <c r="O47" s="363"/>
      <c r="P47" s="363"/>
      <c r="Q47" s="363"/>
      <c r="R47" s="363"/>
      <c r="S47" s="363"/>
      <c r="T47" s="363"/>
      <c r="U47" s="363"/>
      <c r="V47" s="363"/>
      <c r="W47" s="363"/>
      <c r="X47" s="363"/>
      <c r="Y47" s="363"/>
      <c r="Z47" s="72"/>
      <c r="AA47" s="34" t="s">
        <v>347</v>
      </c>
      <c r="AB47" s="148">
        <f>ROUND(AB46/5,0)</f>
        <v>44</v>
      </c>
      <c r="AC47" s="34"/>
    </row>
    <row r="48" spans="1:26" s="113" customFormat="1" ht="9" customHeight="1" thickBot="1">
      <c r="A48" s="143"/>
      <c r="B48" s="364"/>
      <c r="C48" s="364"/>
      <c r="D48" s="364"/>
      <c r="E48" s="364"/>
      <c r="F48" s="364"/>
      <c r="G48" s="364"/>
      <c r="H48" s="364"/>
      <c r="I48" s="364"/>
      <c r="J48" s="364"/>
      <c r="K48" s="364"/>
      <c r="L48" s="364"/>
      <c r="M48" s="85"/>
      <c r="N48" s="143"/>
      <c r="O48" s="365"/>
      <c r="P48" s="365"/>
      <c r="Q48" s="365"/>
      <c r="R48" s="365"/>
      <c r="S48" s="365"/>
      <c r="T48" s="365"/>
      <c r="U48" s="365"/>
      <c r="V48" s="365"/>
      <c r="W48" s="365"/>
      <c r="X48" s="365"/>
      <c r="Y48" s="365"/>
      <c r="Z48" s="85"/>
    </row>
  </sheetData>
  <mergeCells count="31">
    <mergeCell ref="S16:Y16"/>
    <mergeCell ref="B35:L39"/>
    <mergeCell ref="O31:Y31"/>
    <mergeCell ref="B26:L30"/>
    <mergeCell ref="B31:L31"/>
    <mergeCell ref="S34:Y34"/>
    <mergeCell ref="O26:Y30"/>
    <mergeCell ref="S7:Y7"/>
    <mergeCell ref="O22:Y22"/>
    <mergeCell ref="B44:L48"/>
    <mergeCell ref="O17:Y21"/>
    <mergeCell ref="S43:Y43"/>
    <mergeCell ref="F43:L43"/>
    <mergeCell ref="O44:Y48"/>
    <mergeCell ref="O13:Y13"/>
    <mergeCell ref="S25:Y25"/>
    <mergeCell ref="O8:Y12"/>
    <mergeCell ref="F7:L7"/>
    <mergeCell ref="F16:L16"/>
    <mergeCell ref="F25:L25"/>
    <mergeCell ref="F34:L34"/>
    <mergeCell ref="D1:X2"/>
    <mergeCell ref="O35:Y39"/>
    <mergeCell ref="O40:Y40"/>
    <mergeCell ref="B8:L12"/>
    <mergeCell ref="B13:L13"/>
    <mergeCell ref="B17:L21"/>
    <mergeCell ref="B22:L22"/>
    <mergeCell ref="B4:L4"/>
    <mergeCell ref="O4:Y4"/>
    <mergeCell ref="B40:L40"/>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2009-11-01T16:21:11Z</cp:lastPrinted>
  <dcterms:created xsi:type="dcterms:W3CDTF">1997-03-17T17:29:53Z</dcterms:created>
  <dcterms:modified xsi:type="dcterms:W3CDTF">2009-11-01T16:23:08Z</dcterms:modified>
  <cp:category/>
  <cp:version/>
  <cp:contentType/>
  <cp:contentStatus/>
</cp:coreProperties>
</file>